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rodukter\Produktmaterial\Priser\Prissnurra\"/>
    </mc:Choice>
  </mc:AlternateContent>
  <bookViews>
    <workbookView xWindow="0" yWindow="0" windowWidth="24000" windowHeight="9735"/>
  </bookViews>
  <sheets>
    <sheet name="Information" sheetId="25" r:id="rId1"/>
    <sheet name="Comfortfloor" sheetId="23" r:id="rId2"/>
    <sheet name="DecoDur" sheetId="17" r:id="rId3"/>
    <sheet name="FloorJoint" sheetId="24" r:id="rId4"/>
    <sheet name="HyCem" sheetId="27" r:id="rId5"/>
    <sheet name="MonoFlex" sheetId="20" r:id="rId6"/>
    <sheet name="MultiDur EB" sheetId="22" r:id="rId7"/>
    <sheet name="MultiDur ES" sheetId="14" r:id="rId8"/>
    <sheet name="MultiDur WS" sheetId="19" r:id="rId9"/>
    <sheet name="MultiFlex" sheetId="4" r:id="rId10"/>
    <sheet name="PurCem HB" sheetId="8" r:id="rId11"/>
    <sheet name="PurCem HM" sheetId="11" r:id="rId12"/>
    <sheet name="PurCem HS" sheetId="12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3" l="1"/>
  <c r="H6" i="23" l="1"/>
  <c r="H5" i="27" l="1"/>
  <c r="F5" i="27"/>
  <c r="H3" i="27"/>
  <c r="F2" i="27"/>
  <c r="I3" i="27" l="1"/>
  <c r="F3" i="27"/>
  <c r="H2" i="27"/>
  <c r="I2" i="27" s="1"/>
  <c r="J3" i="27" l="1"/>
  <c r="J2" i="27"/>
  <c r="I5" i="27"/>
  <c r="J5" i="27" s="1"/>
  <c r="F23" i="12" l="1"/>
  <c r="F26" i="12" l="1"/>
  <c r="F22" i="12"/>
  <c r="H16" i="23"/>
  <c r="I16" i="23" s="1"/>
  <c r="F16" i="23"/>
  <c r="J16" i="23" l="1"/>
  <c r="H18" i="23"/>
  <c r="I14" i="24" l="1"/>
  <c r="I5" i="24"/>
  <c r="H3" i="24"/>
  <c r="H23" i="12"/>
  <c r="H19" i="12"/>
  <c r="H39" i="4"/>
  <c r="H37" i="4"/>
  <c r="H24" i="4"/>
  <c r="H22" i="4"/>
  <c r="H8" i="4"/>
  <c r="H4" i="4"/>
  <c r="G6" i="4"/>
  <c r="H6" i="4" s="1"/>
  <c r="F6" i="4"/>
  <c r="F7" i="4"/>
  <c r="I6" i="4" l="1"/>
  <c r="J6" i="4" s="1"/>
  <c r="F12" i="24"/>
  <c r="I12" i="24"/>
  <c r="J12" i="24" s="1"/>
  <c r="H12" i="24"/>
  <c r="H2" i="12"/>
  <c r="H2" i="11"/>
  <c r="H19" i="8"/>
  <c r="H2" i="8"/>
  <c r="H2" i="19"/>
  <c r="H4" i="19"/>
  <c r="H30" i="14"/>
  <c r="H18" i="14"/>
  <c r="H21" i="22"/>
  <c r="H19" i="22"/>
  <c r="H4" i="22"/>
  <c r="H8" i="22"/>
  <c r="H14" i="20"/>
  <c r="H16" i="20"/>
  <c r="I16" i="20" s="1"/>
  <c r="H4" i="20"/>
  <c r="I13" i="24"/>
  <c r="J13" i="24" s="1"/>
  <c r="H13" i="24"/>
  <c r="H2" i="24"/>
  <c r="I4" i="24"/>
  <c r="J4" i="24" s="1"/>
  <c r="I3" i="24"/>
  <c r="J3" i="24" s="1"/>
  <c r="H6" i="17"/>
  <c r="H4" i="17"/>
  <c r="H4" i="23"/>
  <c r="H23" i="23"/>
  <c r="I2" i="24" l="1"/>
  <c r="J2" i="24" s="1"/>
  <c r="F2" i="24"/>
  <c r="J14" i="24" l="1"/>
  <c r="J5" i="24"/>
  <c r="I23" i="12" l="1"/>
  <c r="J23" i="12" s="1"/>
  <c r="I19" i="12"/>
  <c r="F19" i="12"/>
  <c r="H17" i="12"/>
  <c r="F17" i="12"/>
  <c r="H15" i="12"/>
  <c r="I15" i="12" s="1"/>
  <c r="F15" i="12"/>
  <c r="F19" i="8"/>
  <c r="I19" i="8"/>
  <c r="F22" i="8"/>
  <c r="H22" i="8"/>
  <c r="I22" i="8" s="1"/>
  <c r="F25" i="8"/>
  <c r="H25" i="8"/>
  <c r="I25" i="8" s="1"/>
  <c r="F26" i="8"/>
  <c r="H26" i="8"/>
  <c r="I26" i="8" s="1"/>
  <c r="F17" i="4"/>
  <c r="H17" i="4"/>
  <c r="I17" i="4" s="1"/>
  <c r="J17" i="4" s="1"/>
  <c r="F19" i="4"/>
  <c r="H19" i="4"/>
  <c r="F20" i="4"/>
  <c r="H20" i="4"/>
  <c r="I20" i="4" s="1"/>
  <c r="J20" i="4" s="1"/>
  <c r="F22" i="4"/>
  <c r="I24" i="4"/>
  <c r="J24" i="4" s="1"/>
  <c r="H25" i="4"/>
  <c r="I25" i="4" s="1"/>
  <c r="J25" i="4" s="1"/>
  <c r="F26" i="4"/>
  <c r="H26" i="4"/>
  <c r="F35" i="4"/>
  <c r="H35" i="4"/>
  <c r="I35" i="4" s="1"/>
  <c r="F37" i="4"/>
  <c r="I37" i="4"/>
  <c r="I39" i="4"/>
  <c r="J39" i="4" s="1"/>
  <c r="F27" i="14"/>
  <c r="H27" i="14"/>
  <c r="I27" i="14" s="1"/>
  <c r="F30" i="14"/>
  <c r="I30" i="14"/>
  <c r="F32" i="14"/>
  <c r="H32" i="14"/>
  <c r="F34" i="14"/>
  <c r="H34" i="14"/>
  <c r="I34" i="14" s="1"/>
  <c r="J34" i="14" s="1"/>
  <c r="F14" i="14"/>
  <c r="H14" i="14"/>
  <c r="I14" i="14" s="1"/>
  <c r="F16" i="14"/>
  <c r="H16" i="14"/>
  <c r="I18" i="14"/>
  <c r="J18" i="14" s="1"/>
  <c r="F17" i="22"/>
  <c r="H17" i="22"/>
  <c r="I17" i="22" s="1"/>
  <c r="J17" i="22" s="1"/>
  <c r="F19" i="22"/>
  <c r="F21" i="22"/>
  <c r="I21" i="22"/>
  <c r="F22" i="22"/>
  <c r="H22" i="22"/>
  <c r="F23" i="22"/>
  <c r="H23" i="22"/>
  <c r="I23" i="22"/>
  <c r="F12" i="20"/>
  <c r="H12" i="20"/>
  <c r="I12" i="20" s="1"/>
  <c r="F14" i="20"/>
  <c r="I14" i="20"/>
  <c r="F15" i="20"/>
  <c r="H15" i="20"/>
  <c r="I15" i="20" s="1"/>
  <c r="F16" i="20"/>
  <c r="F18" i="23"/>
  <c r="I18" i="23"/>
  <c r="I20" i="23"/>
  <c r="J20" i="23" s="1"/>
  <c r="F21" i="23"/>
  <c r="H21" i="23"/>
  <c r="I21" i="23" s="1"/>
  <c r="J21" i="23" s="1"/>
  <c r="F23" i="23"/>
  <c r="F25" i="23"/>
  <c r="I25" i="23"/>
  <c r="J23" i="22" l="1"/>
  <c r="J27" i="14"/>
  <c r="J22" i="8"/>
  <c r="J35" i="4"/>
  <c r="J21" i="22"/>
  <c r="J14" i="20"/>
  <c r="J25" i="23"/>
  <c r="J18" i="23"/>
  <c r="J19" i="8"/>
  <c r="J26" i="8"/>
  <c r="J37" i="4"/>
  <c r="J30" i="14"/>
  <c r="J12" i="20"/>
  <c r="J25" i="8"/>
  <c r="J19" i="12"/>
  <c r="J15" i="12"/>
  <c r="J15" i="20"/>
  <c r="J16" i="20"/>
  <c r="I17" i="12"/>
  <c r="I26" i="4"/>
  <c r="J26" i="4" s="1"/>
  <c r="I22" i="4"/>
  <c r="J22" i="4" s="1"/>
  <c r="I19" i="4"/>
  <c r="J19" i="4" s="1"/>
  <c r="I32" i="14"/>
  <c r="J32" i="14" s="1"/>
  <c r="J14" i="14"/>
  <c r="I16" i="14"/>
  <c r="J16" i="14" s="1"/>
  <c r="I19" i="22"/>
  <c r="J19" i="22" s="1"/>
  <c r="I22" i="22"/>
  <c r="J22" i="22" s="1"/>
  <c r="I23" i="23"/>
  <c r="J23" i="23" s="1"/>
  <c r="J26" i="12" l="1"/>
  <c r="J17" i="12"/>
  <c r="I6" i="23" l="1"/>
  <c r="F6" i="23"/>
  <c r="I4" i="23"/>
  <c r="F4" i="23"/>
  <c r="H2" i="23"/>
  <c r="I2" i="23" s="1"/>
  <c r="F2" i="23"/>
  <c r="F4" i="22"/>
  <c r="J4" i="23" l="1"/>
  <c r="J2" i="23"/>
  <c r="J6" i="23"/>
  <c r="I8" i="22" l="1"/>
  <c r="F8" i="22"/>
  <c r="H7" i="22"/>
  <c r="I7" i="22" s="1"/>
  <c r="J7" i="22" s="1"/>
  <c r="I4" i="22"/>
  <c r="H2" i="22"/>
  <c r="I2" i="22" s="1"/>
  <c r="F2" i="22"/>
  <c r="J8" i="22" l="1"/>
  <c r="J4" i="22"/>
  <c r="J2" i="22"/>
  <c r="F4" i="20"/>
  <c r="I4" i="20" l="1"/>
  <c r="H2" i="20"/>
  <c r="I2" i="20" s="1"/>
  <c r="F2" i="20"/>
  <c r="J4" i="20" l="1"/>
  <c r="J2" i="20"/>
  <c r="F6" i="17" l="1"/>
  <c r="H7" i="17" l="1"/>
  <c r="I7" i="17" s="1"/>
  <c r="F7" i="17"/>
  <c r="I6" i="17"/>
  <c r="J6" i="17" s="1"/>
  <c r="I4" i="17"/>
  <c r="F4" i="17"/>
  <c r="H2" i="17"/>
  <c r="I2" i="17" s="1"/>
  <c r="F2" i="17"/>
  <c r="J7" i="17" l="1"/>
  <c r="J4" i="17"/>
  <c r="J2" i="17"/>
  <c r="I4" i="19"/>
  <c r="F4" i="19"/>
  <c r="I2" i="19"/>
  <c r="F2" i="19"/>
  <c r="J4" i="19" l="1"/>
  <c r="J2" i="19"/>
  <c r="H4" i="14" l="1"/>
  <c r="I4" i="14" s="1"/>
  <c r="F4" i="14"/>
  <c r="H2" i="14"/>
  <c r="I2" i="14" s="1"/>
  <c r="F2" i="14"/>
  <c r="J2" i="14" l="1"/>
  <c r="J4" i="14"/>
  <c r="H5" i="12" l="1"/>
  <c r="I5" i="12" s="1"/>
  <c r="F5" i="12"/>
  <c r="I2" i="12"/>
  <c r="F2" i="12"/>
  <c r="H5" i="11"/>
  <c r="I5" i="11" s="1"/>
  <c r="J2" i="12" l="1"/>
  <c r="J5" i="12"/>
  <c r="F5" i="11" l="1"/>
  <c r="H6" i="11"/>
  <c r="I6" i="11" s="1"/>
  <c r="F6" i="11"/>
  <c r="I2" i="11"/>
  <c r="F2" i="11"/>
  <c r="J6" i="11" l="1"/>
  <c r="J2" i="11"/>
  <c r="J5" i="11"/>
  <c r="H9" i="8" l="1"/>
  <c r="I9" i="8" s="1"/>
  <c r="F9" i="8"/>
  <c r="H8" i="8"/>
  <c r="I8" i="8" s="1"/>
  <c r="F8" i="8"/>
  <c r="F5" i="8"/>
  <c r="F2" i="8"/>
  <c r="H5" i="8"/>
  <c r="I5" i="8" s="1"/>
  <c r="I2" i="8"/>
  <c r="H2" i="4"/>
  <c r="F8" i="4"/>
  <c r="H7" i="4"/>
  <c r="I7" i="4" s="1"/>
  <c r="J7" i="4" s="1"/>
  <c r="J8" i="8" l="1"/>
  <c r="J9" i="8"/>
  <c r="J5" i="8"/>
  <c r="J2" i="8"/>
  <c r="I8" i="4"/>
  <c r="J8" i="4" s="1"/>
  <c r="I4" i="4" l="1"/>
  <c r="F4" i="4"/>
  <c r="I2" i="4"/>
  <c r="F2" i="4"/>
  <c r="J2" i="4" l="1"/>
  <c r="J4" i="4"/>
</calcChain>
</file>

<file path=xl/sharedStrings.xml><?xml version="1.0" encoding="utf-8"?>
<sst xmlns="http://schemas.openxmlformats.org/spreadsheetml/2006/main" count="558" uniqueCount="155">
  <si>
    <t>Systemnamn</t>
  </si>
  <si>
    <t>Produktnamn</t>
  </si>
  <si>
    <t>Primer</t>
  </si>
  <si>
    <t>Beläggning</t>
  </si>
  <si>
    <t>Skikt</t>
  </si>
  <si>
    <t>Art.nr.</t>
  </si>
  <si>
    <t>Storlek/sats (KG)</t>
  </si>
  <si>
    <t>Åtgång/m² (KG)</t>
  </si>
  <si>
    <t>Åtgång/mm (KG)</t>
  </si>
  <si>
    <t>Totalt behov (KG)</t>
  </si>
  <si>
    <t>Behov antal (ST)</t>
  </si>
  <si>
    <t>Förpacknings-storlek (KG)</t>
  </si>
  <si>
    <t>Sikafloor-161LO/264 LO (B) C16  Pl 6,3KG</t>
  </si>
  <si>
    <t>Sikafloor-161 (A) C157         Pl 23,7KG</t>
  </si>
  <si>
    <t>Sikafloor-263SL(A)R7035 C252   Ho 15,8KG</t>
  </si>
  <si>
    <t>Sikafloor-263SL(B) C252         Pl 4,2KG</t>
  </si>
  <si>
    <t>Quartz sand 0,1-0,3mm SE         Bg 25KG</t>
  </si>
  <si>
    <t>Ytskikt</t>
  </si>
  <si>
    <t>Sikafloor-264 (A) RAL7035 C157 Ho 23,7KG</t>
  </si>
  <si>
    <t>Quartz sand DS 0,3-0,7mm SE      Bg 25KG</t>
  </si>
  <si>
    <t>Sikafloor Multidur ES-14</t>
  </si>
  <si>
    <t>Sikafloor-169PT (A)               Pl 8KG</t>
  </si>
  <si>
    <t>Sikafloor-169PT (B)               Pl 4KG</t>
  </si>
  <si>
    <t>Sikafloor Earthing Kit               SET</t>
  </si>
  <si>
    <t>Sikafloor-220W Conductive(A) C182 4,98KG</t>
  </si>
  <si>
    <t>Sikafloor-220W Conductive(B) C16  1,02KG</t>
  </si>
  <si>
    <t>Sikafloor-269ECF CR(A)R7032ca  Ho 24,9KG</t>
  </si>
  <si>
    <t>Sikafloor-269CR/269ECF CR(B)C182   5,1KG</t>
  </si>
  <si>
    <t>Sikafloor Multiflex PB-21</t>
  </si>
  <si>
    <t>Sikafloor-375 (A) C393           Ho 24KG</t>
  </si>
  <si>
    <t>Sikafloor-375 (B) C393            Pl 6KG</t>
  </si>
  <si>
    <t>Quartz sand DS 0,7-1,2mm SE      Bg 25KG</t>
  </si>
  <si>
    <t>Sikafloor-378 (B) C389          Pl 5,4KG</t>
  </si>
  <si>
    <t>Sikafloor-378N(A)RAL7035ca C16 Ho 24,6KG</t>
  </si>
  <si>
    <t>Sikafloor Multiflex PS-32</t>
  </si>
  <si>
    <t>Sikafloor-3240/324(B) C209     Ka 4,75KG</t>
  </si>
  <si>
    <t>Membran</t>
  </si>
  <si>
    <t>Sikafloor-350N Elastic (A) beige C16 9KG</t>
  </si>
  <si>
    <t>Sikafloor-350N Elastic (B)       Ho 21KG</t>
  </si>
  <si>
    <t>Sikafloor PurCem HB-21 Gloss</t>
  </si>
  <si>
    <t>Sikafloor-19-25ECF PurCem(A)R7035 UK 3KG</t>
  </si>
  <si>
    <t>Sikafloor-19-25ECF PurCem(B)      Pl 3KG</t>
  </si>
  <si>
    <t>Sikafloor-21 PurCem (C)          Bg 15KG</t>
  </si>
  <si>
    <t>Storlek/
sats (KG)</t>
  </si>
  <si>
    <t>Sikafloor-310 PurCem(A)t.gr2 C182 1,85KG</t>
  </si>
  <si>
    <t>Sikafloor-310 PurCem(B)C182    Ka 1,85KG</t>
  </si>
  <si>
    <t>Sikafloor-310 PurCem(C)         Pl 2,1KG</t>
  </si>
  <si>
    <t>Sikafloor PurCem HB-22 Gloss</t>
  </si>
  <si>
    <t>Sikafloor-210 PurCem(C)          Bg 20KG</t>
  </si>
  <si>
    <t>Sikafloor-210/260 PurCem(A)p.gr.C182 5KG</t>
  </si>
  <si>
    <t>Sikafloor-210/260 PurCem(B) C141  Ka 5KG</t>
  </si>
  <si>
    <t>Sikafloor PurCem HS-25 ECF</t>
  </si>
  <si>
    <t>Sikafloor-25S PurCem (C)          Bg 12KG</t>
  </si>
  <si>
    <t>Sikafloor Multiflex PB-52</t>
  </si>
  <si>
    <t>Sikafloor MultiDur EB-24</t>
  </si>
  <si>
    <t>Sikafloor MultiDur ES-24</t>
  </si>
  <si>
    <t>Sikafloor-2540W(A)RAL7035ca C157 Pl 13KG</t>
  </si>
  <si>
    <t>Sikafloor-2540W(B)C157            Ka 5KG</t>
  </si>
  <si>
    <t>Sikafloor MultiDur WS-10</t>
  </si>
  <si>
    <t>Antistatisk primer</t>
  </si>
  <si>
    <t>Antistatiskt ytskikt</t>
  </si>
  <si>
    <t>Sikafloor Filler 1</t>
  </si>
  <si>
    <t>Sikafloor MultiDur ES-28 ECF EQ</t>
  </si>
  <si>
    <t>Sikafloor Decodur EB-26 Quartz</t>
  </si>
  <si>
    <t>Sikafloor MonoFlex MB-23</t>
  </si>
  <si>
    <t xml:space="preserve">Sikafloor-420 </t>
  </si>
  <si>
    <t>Sikafloor MonoFlex MB-25</t>
  </si>
  <si>
    <t>Sikafloor MultiDur EB-13 ECC</t>
  </si>
  <si>
    <t>Sikafloor-155W N(A)RAL3009      Pl 7,5KG</t>
  </si>
  <si>
    <t>Sikafloor-155W N(B)             /4x2,5KG</t>
  </si>
  <si>
    <t>EpoCem Modul (A)               Bt 1,14KG</t>
  </si>
  <si>
    <t>EpoCem Modul (B)               Ka 2,86KG</t>
  </si>
  <si>
    <t>Sikafloor-81EC (C) ES            Bg 19KG</t>
  </si>
  <si>
    <t>Sikafloor-330 (B)               Pl 4,2KG</t>
  </si>
  <si>
    <t>Sikafloor-304/305W (B) (0,35GAL)Pl 1,5KG</t>
  </si>
  <si>
    <t>Lim</t>
  </si>
  <si>
    <t>Dämpningsmatta</t>
  </si>
  <si>
    <t>Porfyllare</t>
  </si>
  <si>
    <t>Sikafloor Comfort Adhesive (A)   Pl 17KG</t>
  </si>
  <si>
    <t>Sikafloor Comfort Adhesive (B)    Pl 3KG</t>
  </si>
  <si>
    <t>Sikafloor Comfort Porefiller (A) Pl 16KG</t>
  </si>
  <si>
    <t>Sikafloor Comfort Porefiller (B)  Pl 4KG</t>
  </si>
  <si>
    <t>Sikafloor Comfort Regup.6015H(1,5x45)ROL</t>
  </si>
  <si>
    <t>Sika Comfortfloor PS-65</t>
  </si>
  <si>
    <t>Sika Comfortfloor PS-23</t>
  </si>
  <si>
    <t>Sikafloor PurCem HM-20</t>
  </si>
  <si>
    <t>Sikafloor PurCem HS-21 Gloss</t>
  </si>
  <si>
    <t>SikaFloorJoint S 1200x250x20mm        PC</t>
  </si>
  <si>
    <t>SikaFloorJoint PD 1200x250x20mm       PC</t>
  </si>
  <si>
    <t>Sikadur-30 (AB) Normal            Pl 6KG</t>
  </si>
  <si>
    <t>Vattentätning</t>
  </si>
  <si>
    <t>Sikafloor-330 (A) Var. colours    Ho 15,8KG</t>
  </si>
  <si>
    <t>Sikafloor-305W (A) Various colours    Pl 8,5KG</t>
  </si>
  <si>
    <t>67,5 m2</t>
  </si>
  <si>
    <t>Colored Quartz sand PU 61-78 Bg 20KG</t>
  </si>
  <si>
    <t>Bottningslist</t>
  </si>
  <si>
    <t>Combiflex SG-20P 200mm</t>
  </si>
  <si>
    <t>Casco bottningslist 24mm (100m)</t>
  </si>
  <si>
    <t>Fogpanel</t>
  </si>
  <si>
    <t>Sikafloor-20 PurCem (C)          Bg 26,5KG</t>
  </si>
  <si>
    <t>Sikafloor-3240(A)R7040ca C209 Ho 20,25KG</t>
  </si>
  <si>
    <t>Min: 3 mm - Max: 6 mm</t>
  </si>
  <si>
    <t>Beläggningstjocklek:</t>
  </si>
  <si>
    <r>
      <t>Antal m</t>
    </r>
    <r>
      <rPr>
        <sz val="11"/>
        <color theme="1"/>
        <rFont val="Calibri"/>
        <family val="2"/>
      </rPr>
      <t>²:</t>
    </r>
  </si>
  <si>
    <t>Antal primerlager:</t>
  </si>
  <si>
    <t>Valfritt (om inget = 0)</t>
  </si>
  <si>
    <t>Min: 5 mm - Max: 8 mm</t>
  </si>
  <si>
    <t>Min: 2 mm - Max: 4 mm</t>
  </si>
  <si>
    <t>Min: 2 mm - Max: 5 mm</t>
  </si>
  <si>
    <t>Antal ytskikt:</t>
  </si>
  <si>
    <t>Min: 1,5 - Max: 3 mm</t>
  </si>
  <si>
    <t>Sika FloorJoint PB-30 PD</t>
  </si>
  <si>
    <t>Sika FloorJoint PS-30 S</t>
  </si>
  <si>
    <t>Antal löpmeter:</t>
  </si>
  <si>
    <t>Åtgång/m (KG el M)</t>
  </si>
  <si>
    <t>Förpacknings-storlek (KG el M)</t>
  </si>
  <si>
    <t>Totalt behov (KG el M)</t>
  </si>
  <si>
    <t>Åtgång/m² (KG el M)</t>
  </si>
  <si>
    <t>Min: 2 mm - Max: 3 mm</t>
  </si>
  <si>
    <t>Gör så här:</t>
  </si>
  <si>
    <t>1. Välj den flik som det system du vill beräkna tillhör.</t>
  </si>
  <si>
    <t>2. Ange de värden som du vill beräkna i kolumn C:</t>
  </si>
  <si>
    <t>Alla system är sorterade under respektive systemfamilj i bokstav och nummerordning.</t>
  </si>
  <si>
    <r>
      <rPr>
        <b/>
        <sz val="12"/>
        <rFont val="Calibri"/>
        <family val="2"/>
        <scheme val="minor"/>
      </rPr>
      <t>Sika® Comfortfloor®</t>
    </r>
    <r>
      <rPr>
        <sz val="12"/>
        <rFont val="Calibri"/>
        <family val="2"/>
        <scheme val="minor"/>
      </rPr>
      <t xml:space="preserve"> - Multi-pupose polyurethane flooring, aesthetics oriented</t>
    </r>
  </si>
  <si>
    <r>
      <rPr>
        <b/>
        <sz val="12"/>
        <rFont val="Calibri"/>
        <family val="2"/>
        <scheme val="minor"/>
      </rPr>
      <t>Sikafloor® DecoDur</t>
    </r>
    <r>
      <rPr>
        <sz val="12"/>
        <rFont val="Calibri"/>
        <family val="2"/>
        <scheme val="minor"/>
      </rPr>
      <t xml:space="preserve"> - Decorative multi-purpose epoxy flooring</t>
    </r>
  </si>
  <si>
    <r>
      <rPr>
        <b/>
        <sz val="12"/>
        <color theme="1"/>
        <rFont val="Calibri"/>
        <family val="2"/>
        <scheme val="minor"/>
      </rPr>
      <t>Sika® FloorJoint</t>
    </r>
    <r>
      <rPr>
        <sz val="12"/>
        <color theme="1"/>
        <rFont val="Calibri"/>
        <family val="2"/>
        <scheme val="minor"/>
      </rPr>
      <t xml:space="preserve"> - </t>
    </r>
    <r>
      <rPr>
        <sz val="12"/>
        <color indexed="8"/>
        <rFont val="Calibri"/>
        <family val="2"/>
        <scheme val="minor"/>
      </rPr>
      <t>Pre-fabricated Floor Joint Panel</t>
    </r>
  </si>
  <si>
    <r>
      <rPr>
        <b/>
        <sz val="12"/>
        <color theme="1"/>
        <rFont val="Calibri"/>
        <family val="2"/>
        <scheme val="minor"/>
      </rPr>
      <t>Sikafloor® Monoflex</t>
    </r>
    <r>
      <rPr>
        <sz val="12"/>
        <color theme="1"/>
        <rFont val="Calibri"/>
        <family val="2"/>
        <scheme val="minor"/>
      </rPr>
      <t xml:space="preserve"> - </t>
    </r>
    <r>
      <rPr>
        <sz val="12"/>
        <color indexed="8"/>
        <rFont val="Calibri"/>
        <family val="2"/>
        <scheme val="minor"/>
      </rPr>
      <t>One component polyurethane floor finish for pedestrian traffic</t>
    </r>
  </si>
  <si>
    <r>
      <rPr>
        <b/>
        <sz val="12"/>
        <color theme="1"/>
        <rFont val="Calibri"/>
        <family val="2"/>
        <scheme val="minor"/>
      </rPr>
      <t>Sikafloor® MultiDur</t>
    </r>
    <r>
      <rPr>
        <sz val="12"/>
        <color theme="1"/>
        <rFont val="Calibri"/>
        <family val="2"/>
        <scheme val="minor"/>
      </rPr>
      <t xml:space="preserve"> - </t>
    </r>
    <r>
      <rPr>
        <sz val="12"/>
        <color indexed="8"/>
        <rFont val="Calibri"/>
        <family val="2"/>
        <scheme val="minor"/>
      </rPr>
      <t>Multi-purpose epoxy flooring</t>
    </r>
  </si>
  <si>
    <r>
      <rPr>
        <b/>
        <sz val="12"/>
        <color indexed="8"/>
        <rFont val="Calibri"/>
        <family val="2"/>
        <scheme val="minor"/>
      </rPr>
      <t>Sikafloor® MultiFlex</t>
    </r>
    <r>
      <rPr>
        <sz val="12"/>
        <color indexed="8"/>
        <rFont val="Calibri"/>
        <family val="2"/>
        <scheme val="minor"/>
      </rPr>
      <t xml:space="preserve"> - Multi-pupose polyurethane flooring, performance oriented</t>
    </r>
  </si>
  <si>
    <r>
      <rPr>
        <b/>
        <sz val="12"/>
        <color indexed="8"/>
        <rFont val="Calibri"/>
        <family val="2"/>
      </rPr>
      <t>Sikafloor® PurCem®</t>
    </r>
    <r>
      <rPr>
        <sz val="12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>Heavy exposure poyurethane hybrid screed</t>
    </r>
  </si>
  <si>
    <t>Antistatiskt skraplager</t>
  </si>
  <si>
    <t>Sikafloor-25 PurCem (C)          Bg 13KG</t>
  </si>
  <si>
    <t>Sikafloor-25 PurCem ECF (D) Bg 0,012 KG / 50st</t>
  </si>
  <si>
    <t>Sikafloor Primer MRW           Ka 8,33KG</t>
  </si>
  <si>
    <t>Sikafloor-40/42 HyCem (A) SE   Ka 6,67KG</t>
  </si>
  <si>
    <t>Sikafloor-40 HyCem (B)           Bg 20KG</t>
  </si>
  <si>
    <t>Sikafloor Hardtop DB             Ka 10KG</t>
  </si>
  <si>
    <t>Sikafloor Multiflex HS - 40 DB</t>
  </si>
  <si>
    <t>Tjocklek beläggning:</t>
  </si>
  <si>
    <t>Min: 1 mm - Max: 5 mm</t>
  </si>
  <si>
    <t>Om fuktigt underlag (över 3% Tramex/CM) rekommenderas att använda primer</t>
  </si>
  <si>
    <t>Åtgång/mm el lager* (KG)</t>
  </si>
  <si>
    <t>* Snittförbrukning enligt systemdatablad. Kommer att variera beroende på underlagets beskaffenhet.</t>
  </si>
  <si>
    <t>Kantband på rulle</t>
  </si>
  <si>
    <t>Åtgång/m (KG)*</t>
  </si>
  <si>
    <t xml:space="preserve">För att beräkna åtgång av Earthing kit se systemblad. </t>
  </si>
  <si>
    <t>Jordningskit</t>
  </si>
  <si>
    <t>a)</t>
  </si>
  <si>
    <t>a) Då komponent 25-D säljs i lådor om 50st så räknas båda komonent 25 (D) till en rad. Antalet behövda är den röda siffran.</t>
  </si>
  <si>
    <t>Dessa siffror är teoretiska och medger inte ytterligare material på grund av ytporositet, ytprofil, variationer i tjocklek eller spill etc.</t>
  </si>
  <si>
    <t xml:space="preserve">Dessa beräkningar skall endast ses som ett stöd och ej ersätta manuell beräkning. </t>
  </si>
  <si>
    <t>Observera följande punkter:</t>
  </si>
  <si>
    <t xml:space="preserve">Ändra ej andra fält än de färgade fälten i kolumn C. Då kan formlerna ändras och beräkningarna misstämma. </t>
  </si>
  <si>
    <t xml:space="preserve">Systemen beskriver ett förbrukningsspann som denna kalkylsnurra inte stödjer, därför är resultatet skapad av ett snitt i förbrukningsintervallet från systemdatabladen. </t>
  </si>
  <si>
    <t xml:space="preserve">Tänk på att systemendatabladen kan innehålla variationer med flera valbara alternativ och färger. Denna kalkylsnurra så är det alternativ utvalt som säljs mest, lagerförs eller rekommenderas.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</si>
</sst>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r&quot;_-;\-* #,##0.00\ &quot;kr&quot;_-;_-* &quot;-&quot;??\ &quot;kr&quot;_-;_-@_-"/>
    <numFmt numFmtId="164" formatCode="_-* #,##0.00\ [$SEK]_-;\-* #,##0.00\ [$SEK]_-;_-* &quot;-&quot;??\ [$SEK]_-;_-@_-"/>
    <numFmt numFmtId="165" formatCode="_-* #,##0\ [$SEK]_-;\-* #,##0\ [$SEK]_-;_-* &quot;-&quot;??\ [$SEK]_-;_-@_-"/>
    <numFmt numFmtId="166" formatCode="0.000"/>
    <numFmt numFmtId="167" formatCode="0.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u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221">
    <xf numFmtId="0" fontId="0" fillId="0" borderId="0" xfId="0"/>
    <xf numFmtId="0" fontId="0" fillId="0" borderId="0" xfId="0" applyFont="1" applyFill="1" applyBorder="1"/>
    <xf numFmtId="0" fontId="5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Border="1"/>
    <xf numFmtId="0" fontId="3" fillId="0" borderId="0" xfId="0" applyFont="1" applyFill="1" applyBorder="1" applyAlignment="1">
      <alignment vertical="top" wrapText="1"/>
    </xf>
    <xf numFmtId="164" fontId="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vertical="top" wrapText="1"/>
    </xf>
    <xf numFmtId="2" fontId="5" fillId="0" borderId="0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wrapText="1"/>
    </xf>
    <xf numFmtId="0" fontId="7" fillId="0" borderId="0" xfId="0" applyFont="1"/>
    <xf numFmtId="165" fontId="0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0" fillId="0" borderId="0" xfId="0" applyAlignment="1">
      <alignment vertical="top"/>
    </xf>
    <xf numFmtId="164" fontId="0" fillId="0" borderId="0" xfId="0" applyNumberFormat="1" applyFont="1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0" fillId="0" borderId="0" xfId="0" applyFill="1" applyBorder="1"/>
    <xf numFmtId="0" fontId="0" fillId="0" borderId="9" xfId="0" applyBorder="1"/>
    <xf numFmtId="0" fontId="5" fillId="3" borderId="9" xfId="0" applyFont="1" applyFill="1" applyBorder="1" applyAlignment="1" applyProtection="1">
      <alignment horizontal="center" vertical="center"/>
      <protection locked="0"/>
    </xf>
    <xf numFmtId="2" fontId="5" fillId="3" borderId="9" xfId="0" applyNumberFormat="1" applyFont="1" applyFill="1" applyBorder="1" applyAlignment="1" applyProtection="1">
      <alignment vertical="center"/>
      <protection locked="0"/>
    </xf>
    <xf numFmtId="2" fontId="5" fillId="0" borderId="9" xfId="0" applyNumberFormat="1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3" fontId="5" fillId="0" borderId="9" xfId="0" applyNumberFormat="1" applyFont="1" applyFill="1" applyBorder="1" applyAlignment="1" applyProtection="1">
      <alignment horizontal="center" vertical="center"/>
      <protection locked="0"/>
    </xf>
    <xf numFmtId="1" fontId="5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64" fontId="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Fill="1" applyBorder="1" applyAlignment="1">
      <alignment vertical="center"/>
    </xf>
    <xf numFmtId="4" fontId="0" fillId="0" borderId="0" xfId="0" applyNumberFormat="1"/>
    <xf numFmtId="0" fontId="5" fillId="0" borderId="2" xfId="0" applyFont="1" applyBorder="1"/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/>
    <xf numFmtId="0" fontId="0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left" vertical="center"/>
    </xf>
    <xf numFmtId="164" fontId="0" fillId="0" borderId="0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164" fontId="5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2" fontId="5" fillId="3" borderId="9" xfId="0" applyNumberFormat="1" applyFont="1" applyFill="1" applyBorder="1" applyAlignment="1" applyProtection="1">
      <alignment horizontal="center" vertical="center"/>
      <protection locked="0"/>
    </xf>
    <xf numFmtId="2" fontId="5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>
      <alignment horizontal="left" vertical="center"/>
    </xf>
    <xf numFmtId="164" fontId="0" fillId="0" borderId="0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right"/>
    </xf>
    <xf numFmtId="0" fontId="7" fillId="0" borderId="0" xfId="0" applyFont="1" applyFill="1" applyBorder="1"/>
    <xf numFmtId="0" fontId="5" fillId="0" borderId="9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2" xfId="0" applyFont="1" applyBorder="1"/>
    <xf numFmtId="0" fontId="0" fillId="3" borderId="2" xfId="0" applyFont="1" applyFill="1" applyBorder="1" applyAlignment="1" applyProtection="1">
      <alignment horizontal="center" vertical="center"/>
      <protection locked="0"/>
    </xf>
    <xf numFmtId="9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Border="1" applyAlignment="1"/>
    <xf numFmtId="0" fontId="5" fillId="0" borderId="0" xfId="0" applyFont="1" applyBorder="1"/>
    <xf numFmtId="0" fontId="5" fillId="7" borderId="0" xfId="0" applyFont="1" applyFill="1" applyBorder="1" applyAlignment="1" applyProtection="1">
      <alignment horizontal="right" vertical="center"/>
      <protection locked="0"/>
    </xf>
    <xf numFmtId="0" fontId="0" fillId="8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8" borderId="0" xfId="0" applyFill="1"/>
    <xf numFmtId="0" fontId="5" fillId="6" borderId="0" xfId="0" applyFont="1" applyFill="1" applyBorder="1" applyAlignment="1" applyProtection="1">
      <alignment horizontal="right" vertical="center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9" fillId="0" borderId="0" xfId="0" applyFont="1"/>
    <xf numFmtId="0" fontId="5" fillId="0" borderId="2" xfId="0" applyFont="1" applyFill="1" applyBorder="1" applyAlignment="1" applyProtection="1">
      <alignment horizontal="right" vertical="center"/>
      <protection locked="0"/>
    </xf>
    <xf numFmtId="0" fontId="0" fillId="9" borderId="0" xfId="0" applyFont="1" applyFill="1" applyBorder="1" applyAlignment="1">
      <alignment vertical="center"/>
    </xf>
    <xf numFmtId="0" fontId="0" fillId="8" borderId="0" xfId="0" applyFill="1" applyAlignment="1">
      <alignment horizontal="right"/>
    </xf>
    <xf numFmtId="0" fontId="0" fillId="0" borderId="8" xfId="0" applyFont="1" applyFill="1" applyBorder="1" applyAlignment="1">
      <alignment wrapText="1"/>
    </xf>
    <xf numFmtId="0" fontId="0" fillId="3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wrapText="1"/>
    </xf>
    <xf numFmtId="0" fontId="0" fillId="0" borderId="9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5" fillId="3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wrapText="1"/>
    </xf>
    <xf numFmtId="0" fontId="10" fillId="0" borderId="0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top"/>
    </xf>
    <xf numFmtId="49" fontId="13" fillId="0" borderId="0" xfId="0" applyNumberFormat="1" applyFont="1" applyFill="1" applyBorder="1" applyAlignment="1">
      <alignment vertical="top"/>
    </xf>
    <xf numFmtId="49" fontId="13" fillId="0" borderId="0" xfId="0" applyNumberFormat="1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5" fillId="0" borderId="0" xfId="0" applyFont="1"/>
    <xf numFmtId="0" fontId="20" fillId="0" borderId="0" xfId="0" applyFont="1"/>
    <xf numFmtId="2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1" fontId="5" fillId="3" borderId="2" xfId="0" applyNumberFormat="1" applyFont="1" applyFill="1" applyBorder="1" applyAlignment="1" applyProtection="1">
      <alignment vertical="center"/>
      <protection locked="0"/>
    </xf>
    <xf numFmtId="2" fontId="5" fillId="3" borderId="2" xfId="0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8" fillId="0" borderId="0" xfId="0" applyFont="1" applyAlignment="1">
      <alignment vertical="center"/>
    </xf>
    <xf numFmtId="0" fontId="21" fillId="0" borderId="0" xfId="0" applyFont="1"/>
    <xf numFmtId="44" fontId="0" fillId="0" borderId="0" xfId="1" applyFont="1" applyFill="1" applyBorder="1" applyAlignment="1">
      <alignment vertical="center"/>
    </xf>
    <xf numFmtId="44" fontId="0" fillId="0" borderId="0" xfId="1" applyFont="1" applyFill="1" applyBorder="1" applyAlignment="1">
      <alignment horizontal="right" vertical="center"/>
    </xf>
    <xf numFmtId="44" fontId="0" fillId="0" borderId="0" xfId="0" applyNumberFormat="1"/>
    <xf numFmtId="0" fontId="8" fillId="0" borderId="0" xfId="0" applyFont="1" applyAlignment="1">
      <alignment wrapText="1"/>
    </xf>
    <xf numFmtId="164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horizontal="left"/>
    </xf>
    <xf numFmtId="167" fontId="0" fillId="0" borderId="0" xfId="0" applyNumberFormat="1"/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2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2" xfId="0" applyNumberFormat="1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3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164" fontId="5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5" borderId="0" xfId="0" applyFill="1"/>
    <xf numFmtId="0" fontId="5" fillId="4" borderId="0" xfId="0" applyFont="1" applyFill="1"/>
    <xf numFmtId="1" fontId="5" fillId="0" borderId="13" xfId="0" applyNumberFormat="1" applyFont="1" applyFill="1" applyBorder="1" applyAlignment="1" applyProtection="1">
      <alignment horizontal="center" vertical="center"/>
      <protection locked="0"/>
    </xf>
    <xf numFmtId="1" fontId="5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>
      <alignment wrapText="1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8" xfId="0" applyFont="1" applyFill="1" applyBorder="1" applyAlignment="1">
      <alignment vertical="center"/>
    </xf>
    <xf numFmtId="1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" fontId="5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1" fontId="22" fillId="0" borderId="3" xfId="0" applyNumberFormat="1" applyFont="1" applyFill="1" applyBorder="1" applyAlignment="1" applyProtection="1">
      <alignment horizontal="center" vertical="center"/>
      <protection locked="0"/>
    </xf>
    <xf numFmtId="1" fontId="2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5" fillId="0" borderId="2" xfId="0" applyFont="1" applyFill="1" applyBorder="1"/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" fontId="5" fillId="0" borderId="13" xfId="0" applyNumberFormat="1" applyFont="1" applyFill="1" applyBorder="1" applyAlignment="1" applyProtection="1">
      <alignment horizontal="center" vertical="center"/>
      <protection locked="0"/>
    </xf>
    <xf numFmtId="1" fontId="5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3" fontId="5" fillId="0" borderId="2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2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1" fontId="5" fillId="0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ont="1" applyFill="1" applyBorder="1" applyAlignment="1" applyProtection="1">
      <alignment horizontal="center" vertical="center"/>
      <protection locked="0"/>
    </xf>
    <xf numFmtId="2" fontId="0" fillId="3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 applyProtection="1">
      <alignment horizontal="center" vertical="center"/>
      <protection locked="0"/>
    </xf>
    <xf numFmtId="166" fontId="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</cellXfs>
  <cellStyles count="3">
    <cellStyle name="Normal" xfId="0" builtinId="0"/>
    <cellStyle name="Standard_Tabelle1" xfId="2"/>
    <cellStyle name="Valuta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15</xdr:row>
      <xdr:rowOff>76200</xdr:rowOff>
    </xdr:from>
    <xdr:to>
      <xdr:col>0</xdr:col>
      <xdr:colOff>2409986</xdr:colOff>
      <xdr:row>19</xdr:row>
      <xdr:rowOff>171570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838200"/>
          <a:ext cx="1152686" cy="85737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defaultRowHeight="15" x14ac:dyDescent="0.25"/>
  <cols>
    <col min="1" max="1" width="95.28515625" customWidth="1"/>
  </cols>
  <sheetData>
    <row r="1" spans="1:5" x14ac:dyDescent="0.25">
      <c r="A1" s="113" t="s">
        <v>122</v>
      </c>
    </row>
    <row r="2" spans="1:5" x14ac:dyDescent="0.25">
      <c r="A2" s="121"/>
    </row>
    <row r="3" spans="1:5" ht="15.75" x14ac:dyDescent="0.25">
      <c r="A3" s="109" t="s">
        <v>123</v>
      </c>
    </row>
    <row r="4" spans="1:5" ht="15.75" x14ac:dyDescent="0.25">
      <c r="A4" s="110" t="s">
        <v>124</v>
      </c>
    </row>
    <row r="5" spans="1:5" ht="15.75" x14ac:dyDescent="0.25">
      <c r="A5" s="108" t="s">
        <v>125</v>
      </c>
    </row>
    <row r="6" spans="1:5" ht="15.75" x14ac:dyDescent="0.25">
      <c r="A6" s="108" t="s">
        <v>126</v>
      </c>
    </row>
    <row r="7" spans="1:5" ht="15.75" x14ac:dyDescent="0.25">
      <c r="A7" s="107" t="s">
        <v>127</v>
      </c>
    </row>
    <row r="8" spans="1:5" ht="15.75" x14ac:dyDescent="0.25">
      <c r="A8" s="112" t="s">
        <v>128</v>
      </c>
    </row>
    <row r="9" spans="1:5" ht="15.75" x14ac:dyDescent="0.25">
      <c r="A9" s="111" t="s">
        <v>129</v>
      </c>
    </row>
    <row r="11" spans="1:5" x14ac:dyDescent="0.25">
      <c r="A11" t="s">
        <v>150</v>
      </c>
    </row>
    <row r="13" spans="1:5" ht="21" x14ac:dyDescent="0.35">
      <c r="A13" s="114" t="s">
        <v>119</v>
      </c>
    </row>
    <row r="14" spans="1:5" x14ac:dyDescent="0.25">
      <c r="A14" t="s">
        <v>120</v>
      </c>
    </row>
    <row r="15" spans="1:5" x14ac:dyDescent="0.25">
      <c r="A15" t="s">
        <v>121</v>
      </c>
      <c r="C15" s="4"/>
      <c r="D15" s="4"/>
      <c r="E15" s="4"/>
    </row>
    <row r="16" spans="1:5" ht="15" customHeight="1" x14ac:dyDescent="0.25">
      <c r="C16" s="4"/>
      <c r="D16" s="4"/>
      <c r="E16" s="4"/>
    </row>
    <row r="17" spans="1:5" x14ac:dyDescent="0.25">
      <c r="C17" s="4"/>
      <c r="D17" s="4"/>
      <c r="E17" s="4"/>
    </row>
    <row r="18" spans="1:5" x14ac:dyDescent="0.25">
      <c r="C18" s="87"/>
      <c r="D18" s="87"/>
      <c r="E18" s="87"/>
    </row>
    <row r="19" spans="1:5" x14ac:dyDescent="0.25">
      <c r="C19" s="87"/>
      <c r="D19" s="87"/>
      <c r="E19" s="87"/>
    </row>
    <row r="20" spans="1:5" x14ac:dyDescent="0.25">
      <c r="C20" s="87"/>
      <c r="D20" s="87"/>
      <c r="E20" s="87"/>
    </row>
    <row r="21" spans="1:5" x14ac:dyDescent="0.25">
      <c r="C21" s="87"/>
      <c r="D21" s="87"/>
      <c r="E21" s="87"/>
    </row>
    <row r="22" spans="1:5" x14ac:dyDescent="0.25">
      <c r="A22" s="121" t="s">
        <v>151</v>
      </c>
    </row>
    <row r="23" spans="1:5" ht="40.5" customHeight="1" x14ac:dyDescent="0.25">
      <c r="A23" s="218" t="s">
        <v>149</v>
      </c>
    </row>
    <row r="24" spans="1:5" ht="48" customHeight="1" x14ac:dyDescent="0.25">
      <c r="A24" s="219" t="s">
        <v>153</v>
      </c>
    </row>
    <row r="25" spans="1:5" ht="22.5" customHeight="1" x14ac:dyDescent="0.25">
      <c r="A25" s="219" t="s">
        <v>152</v>
      </c>
    </row>
    <row r="26" spans="1:5" ht="36" customHeight="1" x14ac:dyDescent="0.25">
      <c r="A26" s="218" t="s">
        <v>154</v>
      </c>
    </row>
    <row r="30" spans="1:5" x14ac:dyDescent="0.25">
      <c r="A30" s="125"/>
    </row>
    <row r="35" spans="1:1" x14ac:dyDescent="0.25">
      <c r="A35" s="10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pane xSplit="4" ySplit="1" topLeftCell="E2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22.7109375" bestFit="1" customWidth="1"/>
    <col min="2" max="2" width="18.85546875" bestFit="1" customWidth="1"/>
    <col min="3" max="3" width="7" bestFit="1" customWidth="1"/>
    <col min="4" max="4" width="45" bestFit="1" customWidth="1"/>
    <col min="5" max="5" width="13.42578125" bestFit="1" customWidth="1"/>
    <col min="6" max="6" width="11.85546875" customWidth="1"/>
    <col min="7" max="7" width="13.42578125" customWidth="1"/>
    <col min="8" max="8" width="10.42578125" customWidth="1"/>
    <col min="9" max="9" width="12.5703125" customWidth="1"/>
    <col min="10" max="10" width="11.42578125" bestFit="1" customWidth="1"/>
  </cols>
  <sheetData>
    <row r="1" spans="1:10" ht="30" x14ac:dyDescent="0.25">
      <c r="A1" s="3" t="s">
        <v>0</v>
      </c>
      <c r="B1" s="3" t="s">
        <v>4</v>
      </c>
      <c r="C1" s="3" t="s">
        <v>5</v>
      </c>
      <c r="D1" s="3" t="s">
        <v>1</v>
      </c>
      <c r="E1" s="17" t="s">
        <v>11</v>
      </c>
      <c r="F1" s="3" t="s">
        <v>6</v>
      </c>
      <c r="G1" s="17" t="s">
        <v>141</v>
      </c>
      <c r="H1" s="3" t="s">
        <v>7</v>
      </c>
      <c r="I1" s="17" t="s">
        <v>9</v>
      </c>
      <c r="J1" s="3" t="s">
        <v>10</v>
      </c>
    </row>
    <row r="2" spans="1:10" x14ac:dyDescent="0.25">
      <c r="A2" s="203" t="s">
        <v>28</v>
      </c>
      <c r="B2" s="184" t="s">
        <v>2</v>
      </c>
      <c r="C2" s="8">
        <v>150633</v>
      </c>
      <c r="D2" s="9" t="s">
        <v>13</v>
      </c>
      <c r="E2" s="138">
        <v>23.7</v>
      </c>
      <c r="F2" s="186">
        <f>E2+E3</f>
        <v>30</v>
      </c>
      <c r="G2" s="188">
        <v>0.4</v>
      </c>
      <c r="H2" s="190">
        <f>G2*C12</f>
        <v>0.4</v>
      </c>
      <c r="I2" s="192">
        <f>C11*H2</f>
        <v>40</v>
      </c>
      <c r="J2" s="182">
        <f>CEILING(I2/F2,1)</f>
        <v>2</v>
      </c>
    </row>
    <row r="3" spans="1:10" x14ac:dyDescent="0.25">
      <c r="A3" s="204"/>
      <c r="B3" s="185"/>
      <c r="C3" s="30">
        <v>439730</v>
      </c>
      <c r="D3" s="31" t="s">
        <v>12</v>
      </c>
      <c r="E3" s="139">
        <v>6.3</v>
      </c>
      <c r="F3" s="187"/>
      <c r="G3" s="189"/>
      <c r="H3" s="191"/>
      <c r="I3" s="193"/>
      <c r="J3" s="183"/>
    </row>
    <row r="4" spans="1:10" x14ac:dyDescent="0.25">
      <c r="A4" s="204"/>
      <c r="B4" s="184" t="s">
        <v>3</v>
      </c>
      <c r="C4" s="28">
        <v>175714</v>
      </c>
      <c r="D4" s="28" t="s">
        <v>29</v>
      </c>
      <c r="E4" s="138">
        <v>24</v>
      </c>
      <c r="F4" s="180">
        <f>E4+E5</f>
        <v>30</v>
      </c>
      <c r="G4" s="188">
        <v>1.65</v>
      </c>
      <c r="H4" s="190">
        <f>G4</f>
        <v>1.65</v>
      </c>
      <c r="I4" s="192">
        <f>H4*C11</f>
        <v>165</v>
      </c>
      <c r="J4" s="182">
        <f>CEILING(I4/F4,1)</f>
        <v>6</v>
      </c>
    </row>
    <row r="5" spans="1:10" x14ac:dyDescent="0.25">
      <c r="A5" s="204"/>
      <c r="B5" s="197"/>
      <c r="C5" s="13">
        <v>175715</v>
      </c>
      <c r="D5" s="13" t="s">
        <v>30</v>
      </c>
      <c r="E5" s="145">
        <v>6</v>
      </c>
      <c r="F5" s="198"/>
      <c r="G5" s="199"/>
      <c r="H5" s="200"/>
      <c r="I5" s="201"/>
      <c r="J5" s="202"/>
    </row>
    <row r="6" spans="1:10" x14ac:dyDescent="0.25">
      <c r="A6" s="204"/>
      <c r="B6" s="197"/>
      <c r="C6" s="88">
        <v>104925</v>
      </c>
      <c r="D6" s="13" t="s">
        <v>16</v>
      </c>
      <c r="E6" s="145">
        <v>25</v>
      </c>
      <c r="F6" s="142">
        <f>E6</f>
        <v>25</v>
      </c>
      <c r="G6" s="143">
        <f>G4*0.4</f>
        <v>0.66</v>
      </c>
      <c r="H6" s="144">
        <f>G6</f>
        <v>0.66</v>
      </c>
      <c r="I6" s="145">
        <f>C11*H6</f>
        <v>66</v>
      </c>
      <c r="J6" s="172">
        <f>CEILING(I6/F6,1)</f>
        <v>3</v>
      </c>
    </row>
    <row r="7" spans="1:10" x14ac:dyDescent="0.25">
      <c r="A7" s="204"/>
      <c r="B7" s="185"/>
      <c r="C7" s="29">
        <v>509550</v>
      </c>
      <c r="D7" s="29" t="s">
        <v>31</v>
      </c>
      <c r="E7" s="139">
        <v>25</v>
      </c>
      <c r="F7" s="131">
        <f>E7</f>
        <v>25</v>
      </c>
      <c r="G7" s="133">
        <v>5</v>
      </c>
      <c r="H7" s="135">
        <f>G7</f>
        <v>5</v>
      </c>
      <c r="I7" s="139">
        <f>C11*H7</f>
        <v>500</v>
      </c>
      <c r="J7" s="156">
        <f>CEILING(I7/F7,1)</f>
        <v>20</v>
      </c>
    </row>
    <row r="8" spans="1:10" x14ac:dyDescent="0.25">
      <c r="A8" s="204"/>
      <c r="B8" s="197" t="s">
        <v>17</v>
      </c>
      <c r="C8" s="13">
        <v>488675</v>
      </c>
      <c r="D8" s="13" t="s">
        <v>33</v>
      </c>
      <c r="E8" s="145">
        <v>24.6</v>
      </c>
      <c r="F8" s="198">
        <f>E8+E9</f>
        <v>30</v>
      </c>
      <c r="G8" s="199">
        <v>0.9</v>
      </c>
      <c r="H8" s="200">
        <f>G8</f>
        <v>0.9</v>
      </c>
      <c r="I8" s="201">
        <f>C11*H8</f>
        <v>90</v>
      </c>
      <c r="J8" s="202">
        <f>CEILING(I8/F8,1)</f>
        <v>3</v>
      </c>
    </row>
    <row r="9" spans="1:10" x14ac:dyDescent="0.25">
      <c r="A9" s="204"/>
      <c r="B9" s="185"/>
      <c r="C9" s="29">
        <v>427011</v>
      </c>
      <c r="D9" s="29" t="s">
        <v>32</v>
      </c>
      <c r="E9" s="139">
        <v>5.4</v>
      </c>
      <c r="F9" s="181"/>
      <c r="G9" s="189"/>
      <c r="H9" s="191"/>
      <c r="I9" s="193"/>
      <c r="J9" s="183"/>
    </row>
    <row r="10" spans="1:10" x14ac:dyDescent="0.25">
      <c r="A10" s="204"/>
      <c r="B10" s="4"/>
      <c r="F10" s="4"/>
      <c r="G10" s="4"/>
      <c r="H10" s="6"/>
      <c r="I10" s="4"/>
      <c r="J10" s="4"/>
    </row>
    <row r="11" spans="1:10" x14ac:dyDescent="0.25">
      <c r="A11" s="204"/>
      <c r="B11" s="4" t="s">
        <v>103</v>
      </c>
      <c r="C11" s="90">
        <v>100</v>
      </c>
      <c r="D11" s="4"/>
      <c r="E11" s="4"/>
      <c r="F11" s="4"/>
      <c r="G11" s="4"/>
      <c r="H11" s="6"/>
      <c r="I11" s="4"/>
      <c r="J11" s="120"/>
    </row>
    <row r="12" spans="1:10" x14ac:dyDescent="0.25">
      <c r="A12" s="205"/>
      <c r="B12" t="s">
        <v>104</v>
      </c>
      <c r="C12" s="93">
        <v>1</v>
      </c>
      <c r="E12" s="4"/>
      <c r="F12" s="4"/>
      <c r="G12" s="4"/>
      <c r="H12" s="6"/>
      <c r="I12" s="4"/>
      <c r="J12" s="92"/>
    </row>
    <row r="13" spans="1:10" x14ac:dyDescent="0.25">
      <c r="A13" s="73"/>
      <c r="D13" s="4"/>
      <c r="E13" s="4"/>
      <c r="F13" s="15"/>
      <c r="G13" s="4"/>
      <c r="H13" s="4"/>
      <c r="I13" s="4"/>
      <c r="J13" s="92"/>
    </row>
    <row r="14" spans="1:10" x14ac:dyDescent="0.25">
      <c r="A14" s="73"/>
      <c r="B14" s="220" t="s">
        <v>142</v>
      </c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30" x14ac:dyDescent="0.25">
      <c r="A16" s="14" t="s">
        <v>0</v>
      </c>
      <c r="B16" s="14" t="s">
        <v>4</v>
      </c>
      <c r="C16" s="25" t="s">
        <v>5</v>
      </c>
      <c r="D16" s="25" t="s">
        <v>1</v>
      </c>
      <c r="E16" s="18" t="s">
        <v>11</v>
      </c>
      <c r="F16" s="14" t="s">
        <v>6</v>
      </c>
      <c r="G16" s="17" t="s">
        <v>141</v>
      </c>
      <c r="H16" s="14" t="s">
        <v>7</v>
      </c>
      <c r="I16" s="18" t="s">
        <v>9</v>
      </c>
      <c r="J16" s="14" t="s">
        <v>10</v>
      </c>
    </row>
    <row r="17" spans="1:10" x14ac:dyDescent="0.25">
      <c r="A17" s="203" t="s">
        <v>53</v>
      </c>
      <c r="B17" s="184" t="s">
        <v>2</v>
      </c>
      <c r="C17" s="28">
        <v>150633</v>
      </c>
      <c r="D17" s="28" t="s">
        <v>13</v>
      </c>
      <c r="E17" s="138">
        <v>23.7</v>
      </c>
      <c r="F17" s="186">
        <f>E17+E18</f>
        <v>30</v>
      </c>
      <c r="G17" s="188">
        <v>0.4</v>
      </c>
      <c r="H17" s="190">
        <f>G17*C30</f>
        <v>0.4</v>
      </c>
      <c r="I17" s="192">
        <f>C29*H17</f>
        <v>40</v>
      </c>
      <c r="J17" s="182">
        <f>CEILING(I17/F17,1)</f>
        <v>2</v>
      </c>
    </row>
    <row r="18" spans="1:10" x14ac:dyDescent="0.25">
      <c r="A18" s="204"/>
      <c r="B18" s="197"/>
      <c r="C18" s="13">
        <v>439730</v>
      </c>
      <c r="D18" s="13" t="s">
        <v>12</v>
      </c>
      <c r="E18" s="145">
        <v>6.3</v>
      </c>
      <c r="F18" s="206"/>
      <c r="G18" s="199"/>
      <c r="H18" s="200"/>
      <c r="I18" s="201"/>
      <c r="J18" s="202"/>
    </row>
    <row r="19" spans="1:10" x14ac:dyDescent="0.25">
      <c r="A19" s="204"/>
      <c r="B19" s="185"/>
      <c r="C19" s="30">
        <v>509551</v>
      </c>
      <c r="D19" s="31" t="s">
        <v>19</v>
      </c>
      <c r="E19" s="139">
        <v>25</v>
      </c>
      <c r="F19" s="137">
        <f>E19</f>
        <v>25</v>
      </c>
      <c r="G19" s="133">
        <v>1</v>
      </c>
      <c r="H19" s="135">
        <f>G19</f>
        <v>1</v>
      </c>
      <c r="I19" s="139">
        <f>C29*H19</f>
        <v>100</v>
      </c>
      <c r="J19" s="156">
        <f>CEILING(I19/F19,1)</f>
        <v>4</v>
      </c>
    </row>
    <row r="20" spans="1:10" x14ac:dyDescent="0.25">
      <c r="A20" s="204"/>
      <c r="B20" s="184" t="s">
        <v>36</v>
      </c>
      <c r="C20" s="28">
        <v>114963</v>
      </c>
      <c r="D20" s="28" t="s">
        <v>37</v>
      </c>
      <c r="E20" s="138">
        <v>9</v>
      </c>
      <c r="F20" s="186">
        <f>E20+E21</f>
        <v>30</v>
      </c>
      <c r="G20" s="188">
        <v>2.2000000000000002</v>
      </c>
      <c r="H20" s="190">
        <f>G20</f>
        <v>2.2000000000000002</v>
      </c>
      <c r="I20" s="192">
        <f>C29*H20</f>
        <v>220.00000000000003</v>
      </c>
      <c r="J20" s="182">
        <f>CEILING(I20/F20,1)</f>
        <v>8</v>
      </c>
    </row>
    <row r="21" spans="1:10" x14ac:dyDescent="0.25">
      <c r="A21" s="204"/>
      <c r="B21" s="185"/>
      <c r="C21" s="29">
        <v>114964</v>
      </c>
      <c r="D21" s="29" t="s">
        <v>38</v>
      </c>
      <c r="E21" s="139">
        <v>21</v>
      </c>
      <c r="F21" s="187"/>
      <c r="G21" s="189"/>
      <c r="H21" s="191"/>
      <c r="I21" s="193"/>
      <c r="J21" s="183"/>
    </row>
    <row r="22" spans="1:10" x14ac:dyDescent="0.25">
      <c r="A22" s="204"/>
      <c r="B22" s="184" t="s">
        <v>3</v>
      </c>
      <c r="C22" s="28">
        <v>175714</v>
      </c>
      <c r="D22" s="28" t="s">
        <v>29</v>
      </c>
      <c r="E22" s="138">
        <v>24</v>
      </c>
      <c r="F22" s="180">
        <f>E22+E23</f>
        <v>30</v>
      </c>
      <c r="G22" s="188">
        <v>1.8</v>
      </c>
      <c r="H22" s="190">
        <f>G22</f>
        <v>1.8</v>
      </c>
      <c r="I22" s="192">
        <f>H22*C29</f>
        <v>180</v>
      </c>
      <c r="J22" s="182">
        <f>CEILING(I22/F22,1)</f>
        <v>6</v>
      </c>
    </row>
    <row r="23" spans="1:10" x14ac:dyDescent="0.25">
      <c r="A23" s="204"/>
      <c r="B23" s="197"/>
      <c r="C23" s="13">
        <v>175715</v>
      </c>
      <c r="D23" s="13" t="s">
        <v>30</v>
      </c>
      <c r="E23" s="145">
        <v>6</v>
      </c>
      <c r="F23" s="198"/>
      <c r="G23" s="199"/>
      <c r="H23" s="200"/>
      <c r="I23" s="201"/>
      <c r="J23" s="202"/>
    </row>
    <row r="24" spans="1:10" x14ac:dyDescent="0.25">
      <c r="A24" s="204"/>
      <c r="B24" s="197"/>
      <c r="C24" s="13">
        <v>104925</v>
      </c>
      <c r="D24" s="13" t="s">
        <v>16</v>
      </c>
      <c r="E24" s="145">
        <v>25</v>
      </c>
      <c r="F24" s="142">
        <v>25</v>
      </c>
      <c r="G24" s="143">
        <v>0.7</v>
      </c>
      <c r="H24" s="144">
        <f>G24</f>
        <v>0.7</v>
      </c>
      <c r="I24" s="145">
        <f>C29*H24</f>
        <v>70</v>
      </c>
      <c r="J24" s="172">
        <f>CEILING(I24/F24,1)</f>
        <v>3</v>
      </c>
    </row>
    <row r="25" spans="1:10" x14ac:dyDescent="0.25">
      <c r="A25" s="204"/>
      <c r="B25" s="185"/>
      <c r="C25" s="29">
        <v>509550</v>
      </c>
      <c r="D25" s="29" t="s">
        <v>31</v>
      </c>
      <c r="E25" s="139">
        <v>25</v>
      </c>
      <c r="F25" s="131">
        <v>25</v>
      </c>
      <c r="G25" s="133">
        <v>7</v>
      </c>
      <c r="H25" s="135">
        <f>G25</f>
        <v>7</v>
      </c>
      <c r="I25" s="139">
        <f>C29*H25</f>
        <v>700</v>
      </c>
      <c r="J25" s="156">
        <f>CEILING(I25/F25,1)</f>
        <v>28</v>
      </c>
    </row>
    <row r="26" spans="1:10" x14ac:dyDescent="0.25">
      <c r="A26" s="204"/>
      <c r="B26" s="184" t="s">
        <v>17</v>
      </c>
      <c r="C26" s="28">
        <v>488675</v>
      </c>
      <c r="D26" s="28" t="s">
        <v>33</v>
      </c>
      <c r="E26" s="138">
        <v>24.6</v>
      </c>
      <c r="F26" s="180">
        <f>E26+E27</f>
        <v>30</v>
      </c>
      <c r="G26" s="188">
        <v>0.9</v>
      </c>
      <c r="H26" s="190">
        <f>G26*C30</f>
        <v>0.9</v>
      </c>
      <c r="I26" s="192">
        <f>C29*H26</f>
        <v>90</v>
      </c>
      <c r="J26" s="182">
        <f>CEILING(I26/F26,1)</f>
        <v>3</v>
      </c>
    </row>
    <row r="27" spans="1:10" x14ac:dyDescent="0.25">
      <c r="A27" s="204"/>
      <c r="B27" s="185"/>
      <c r="C27" s="29">
        <v>427011</v>
      </c>
      <c r="D27" s="29" t="s">
        <v>32</v>
      </c>
      <c r="E27" s="139">
        <v>5.4</v>
      </c>
      <c r="F27" s="181"/>
      <c r="G27" s="189"/>
      <c r="H27" s="191"/>
      <c r="I27" s="193"/>
      <c r="J27" s="183"/>
    </row>
    <row r="28" spans="1:10" x14ac:dyDescent="0.25">
      <c r="A28" s="204"/>
      <c r="B28" s="4"/>
      <c r="F28" s="4"/>
      <c r="G28" s="4"/>
      <c r="H28" s="6"/>
      <c r="I28" s="4"/>
      <c r="J28" s="4"/>
    </row>
    <row r="29" spans="1:10" x14ac:dyDescent="0.25">
      <c r="A29" s="204"/>
      <c r="B29" s="4" t="s">
        <v>103</v>
      </c>
      <c r="C29" s="90">
        <v>100</v>
      </c>
      <c r="D29" s="4"/>
      <c r="E29" s="4"/>
      <c r="F29" s="4"/>
      <c r="G29" s="4"/>
      <c r="H29" s="6"/>
      <c r="I29" s="4"/>
      <c r="J29" s="120"/>
    </row>
    <row r="30" spans="1:10" x14ac:dyDescent="0.25">
      <c r="A30" s="205"/>
      <c r="B30" t="s">
        <v>104</v>
      </c>
      <c r="C30" s="93">
        <v>1</v>
      </c>
      <c r="E30" s="4"/>
      <c r="F30" s="4"/>
      <c r="G30" s="4"/>
      <c r="H30" s="6"/>
      <c r="I30" s="4"/>
      <c r="J30" s="92"/>
    </row>
    <row r="31" spans="1:10" x14ac:dyDescent="0.25">
      <c r="A31" s="73"/>
      <c r="D31" s="4"/>
      <c r="E31" s="4"/>
      <c r="F31" s="15"/>
      <c r="G31" s="4"/>
      <c r="H31" s="4"/>
      <c r="I31" s="4"/>
      <c r="J31" s="92"/>
    </row>
    <row r="32" spans="1:10" x14ac:dyDescent="0.25">
      <c r="A32" s="73"/>
      <c r="B32" s="220" t="s">
        <v>142</v>
      </c>
      <c r="D32" s="4"/>
      <c r="E32" s="4"/>
      <c r="F32" s="69"/>
      <c r="G32" s="4"/>
      <c r="H32" s="4"/>
      <c r="I32" s="4"/>
      <c r="J32" s="92"/>
    </row>
    <row r="33" spans="1:10" x14ac:dyDescent="0.25">
      <c r="A33" s="73"/>
    </row>
    <row r="34" spans="1:10" ht="30" x14ac:dyDescent="0.25">
      <c r="A34" s="3" t="s">
        <v>0</v>
      </c>
      <c r="B34" s="3" t="s">
        <v>4</v>
      </c>
      <c r="C34" s="22" t="s">
        <v>5</v>
      </c>
      <c r="D34" s="22" t="s">
        <v>1</v>
      </c>
      <c r="E34" s="17" t="s">
        <v>11</v>
      </c>
      <c r="F34" s="3" t="s">
        <v>6</v>
      </c>
      <c r="G34" s="17" t="s">
        <v>141</v>
      </c>
      <c r="H34" s="3" t="s">
        <v>7</v>
      </c>
      <c r="I34" s="17" t="s">
        <v>9</v>
      </c>
      <c r="J34" s="3" t="s">
        <v>10</v>
      </c>
    </row>
    <row r="35" spans="1:10" x14ac:dyDescent="0.25">
      <c r="A35" s="203" t="s">
        <v>34</v>
      </c>
      <c r="B35" s="184" t="s">
        <v>2</v>
      </c>
      <c r="C35" s="28">
        <v>150633</v>
      </c>
      <c r="D35" s="28" t="s">
        <v>13</v>
      </c>
      <c r="E35" s="138">
        <v>23.7</v>
      </c>
      <c r="F35" s="186">
        <f>E35+E36</f>
        <v>30</v>
      </c>
      <c r="G35" s="188">
        <v>0.4</v>
      </c>
      <c r="H35" s="190">
        <f>G35*C42</f>
        <v>0.4</v>
      </c>
      <c r="I35" s="192">
        <f>C41*H35</f>
        <v>40</v>
      </c>
      <c r="J35" s="182">
        <f>CEILING(I35/F35,1)</f>
        <v>2</v>
      </c>
    </row>
    <row r="36" spans="1:10" x14ac:dyDescent="0.25">
      <c r="A36" s="204"/>
      <c r="B36" s="185"/>
      <c r="C36" s="29">
        <v>439730</v>
      </c>
      <c r="D36" s="29" t="s">
        <v>12</v>
      </c>
      <c r="E36" s="139">
        <v>6.3</v>
      </c>
      <c r="F36" s="187"/>
      <c r="G36" s="189"/>
      <c r="H36" s="191"/>
      <c r="I36" s="193"/>
      <c r="J36" s="183"/>
    </row>
    <row r="37" spans="1:10" x14ac:dyDescent="0.25">
      <c r="A37" s="204"/>
      <c r="B37" s="184" t="s">
        <v>3</v>
      </c>
      <c r="C37" s="28">
        <v>497008</v>
      </c>
      <c r="D37" s="28" t="s">
        <v>100</v>
      </c>
      <c r="E37" s="138">
        <v>20.25</v>
      </c>
      <c r="F37" s="180">
        <f>E37+E38</f>
        <v>25</v>
      </c>
      <c r="G37" s="188">
        <v>1.2</v>
      </c>
      <c r="H37" s="190">
        <f>G37*2</f>
        <v>2.4</v>
      </c>
      <c r="I37" s="192">
        <f>H37*C41</f>
        <v>240</v>
      </c>
      <c r="J37" s="182">
        <f>CEILING(I37/F37,1)</f>
        <v>10</v>
      </c>
    </row>
    <row r="38" spans="1:10" x14ac:dyDescent="0.25">
      <c r="A38" s="204"/>
      <c r="B38" s="197"/>
      <c r="C38" s="13">
        <v>496898</v>
      </c>
      <c r="D38" s="13" t="s">
        <v>35</v>
      </c>
      <c r="E38" s="145">
        <v>4.75</v>
      </c>
      <c r="F38" s="198"/>
      <c r="G38" s="199"/>
      <c r="H38" s="200"/>
      <c r="I38" s="201"/>
      <c r="J38" s="202"/>
    </row>
    <row r="39" spans="1:10" x14ac:dyDescent="0.25">
      <c r="A39" s="204"/>
      <c r="B39" s="185"/>
      <c r="C39" s="29">
        <v>104925</v>
      </c>
      <c r="D39" s="29" t="s">
        <v>16</v>
      </c>
      <c r="E39" s="139">
        <v>25</v>
      </c>
      <c r="F39" s="131">
        <v>25</v>
      </c>
      <c r="G39" s="133">
        <v>0.6</v>
      </c>
      <c r="H39" s="135">
        <f>G39*2</f>
        <v>1.2</v>
      </c>
      <c r="I39" s="139">
        <f>C41*H39</f>
        <v>120</v>
      </c>
      <c r="J39" s="156">
        <f>CEILING(I39/F39,1)</f>
        <v>5</v>
      </c>
    </row>
    <row r="40" spans="1:10" x14ac:dyDescent="0.25">
      <c r="A40" s="204"/>
      <c r="B40" s="4"/>
      <c r="E40" s="16"/>
      <c r="F40" s="2"/>
      <c r="G40" s="19"/>
      <c r="H40" s="6"/>
      <c r="I40" s="2"/>
      <c r="J40" s="21"/>
    </row>
    <row r="41" spans="1:10" x14ac:dyDescent="0.25">
      <c r="A41" s="204"/>
      <c r="B41" s="4" t="s">
        <v>103</v>
      </c>
      <c r="C41" s="94">
        <v>100</v>
      </c>
      <c r="E41" s="16"/>
      <c r="F41" s="2"/>
      <c r="G41" s="19"/>
      <c r="H41" s="19"/>
      <c r="I41" s="2"/>
      <c r="J41" s="120"/>
    </row>
    <row r="42" spans="1:10" x14ac:dyDescent="0.25">
      <c r="A42" s="205"/>
      <c r="B42" t="s">
        <v>104</v>
      </c>
      <c r="C42" s="93">
        <v>1</v>
      </c>
      <c r="F42" s="4"/>
      <c r="G42" s="4"/>
      <c r="I42" s="4"/>
      <c r="J42" s="92"/>
    </row>
    <row r="43" spans="1:10" x14ac:dyDescent="0.25">
      <c r="A43" s="85"/>
      <c r="D43" s="4"/>
      <c r="E43" s="4"/>
      <c r="F43" s="4"/>
      <c r="G43" s="4"/>
      <c r="H43" s="6"/>
      <c r="I43" s="4"/>
      <c r="J43" s="92"/>
    </row>
    <row r="44" spans="1:10" x14ac:dyDescent="0.25">
      <c r="A44" s="85"/>
      <c r="B44" s="220" t="s">
        <v>142</v>
      </c>
      <c r="E44" s="4"/>
      <c r="F44" s="4"/>
      <c r="G44" s="4"/>
      <c r="H44" s="6"/>
      <c r="I44" s="4"/>
      <c r="J44" s="4"/>
    </row>
    <row r="45" spans="1:10" x14ac:dyDescent="0.25">
      <c r="A45" s="85"/>
      <c r="D45" s="4"/>
      <c r="E45" s="4"/>
      <c r="F45" s="15"/>
      <c r="G45" s="4"/>
      <c r="H45" s="4"/>
      <c r="I45" s="4"/>
      <c r="J45" s="4"/>
    </row>
    <row r="46" spans="1:10" x14ac:dyDescent="0.25">
      <c r="B46" s="4"/>
      <c r="C46" s="4"/>
    </row>
    <row r="48" spans="1:10" x14ac:dyDescent="0.25">
      <c r="D48" s="23"/>
    </row>
    <row r="49" spans="4:4" x14ac:dyDescent="0.25">
      <c r="D49" s="23"/>
    </row>
    <row r="50" spans="4:4" x14ac:dyDescent="0.25">
      <c r="D50" s="23"/>
    </row>
    <row r="51" spans="4:4" x14ac:dyDescent="0.25">
      <c r="D51" s="23"/>
    </row>
    <row r="52" spans="4:4" x14ac:dyDescent="0.25">
      <c r="D52" s="23"/>
    </row>
  </sheetData>
  <mergeCells count="57">
    <mergeCell ref="F20:F21"/>
    <mergeCell ref="G20:G21"/>
    <mergeCell ref="F17:F18"/>
    <mergeCell ref="G17:G18"/>
    <mergeCell ref="H17:H18"/>
    <mergeCell ref="I17:I18"/>
    <mergeCell ref="J17:J18"/>
    <mergeCell ref="H20:H21"/>
    <mergeCell ref="I20:I21"/>
    <mergeCell ref="J20:J21"/>
    <mergeCell ref="H22:H23"/>
    <mergeCell ref="I22:I23"/>
    <mergeCell ref="J22:J23"/>
    <mergeCell ref="J26:J27"/>
    <mergeCell ref="H37:H38"/>
    <mergeCell ref="B37:B39"/>
    <mergeCell ref="F37:F38"/>
    <mergeCell ref="G37:G38"/>
    <mergeCell ref="I35:I36"/>
    <mergeCell ref="J35:J36"/>
    <mergeCell ref="I8:I9"/>
    <mergeCell ref="J8:J9"/>
    <mergeCell ref="B35:B36"/>
    <mergeCell ref="F35:F36"/>
    <mergeCell ref="G35:G36"/>
    <mergeCell ref="H35:H36"/>
    <mergeCell ref="B26:B27"/>
    <mergeCell ref="F26:F27"/>
    <mergeCell ref="B22:B25"/>
    <mergeCell ref="I26:I27"/>
    <mergeCell ref="F22:F23"/>
    <mergeCell ref="G22:G23"/>
    <mergeCell ref="G26:G27"/>
    <mergeCell ref="H26:H27"/>
    <mergeCell ref="B17:B19"/>
    <mergeCell ref="B20:B21"/>
    <mergeCell ref="I4:I5"/>
    <mergeCell ref="J4:J5"/>
    <mergeCell ref="F4:F5"/>
    <mergeCell ref="G4:G5"/>
    <mergeCell ref="H4:H5"/>
    <mergeCell ref="I2:I3"/>
    <mergeCell ref="J2:J3"/>
    <mergeCell ref="I37:I38"/>
    <mergeCell ref="J37:J38"/>
    <mergeCell ref="A17:A30"/>
    <mergeCell ref="A35:A42"/>
    <mergeCell ref="B2:B3"/>
    <mergeCell ref="F2:F3"/>
    <mergeCell ref="G2:G3"/>
    <mergeCell ref="B8:B9"/>
    <mergeCell ref="F8:F9"/>
    <mergeCell ref="G8:G9"/>
    <mergeCell ref="H8:H9"/>
    <mergeCell ref="A2:A12"/>
    <mergeCell ref="H2:H3"/>
    <mergeCell ref="B4:B7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4" ySplit="1" topLeftCell="E2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27.7109375" bestFit="1" customWidth="1"/>
    <col min="2" max="2" width="18.85546875" bestFit="1" customWidth="1"/>
    <col min="3" max="3" width="7" bestFit="1" customWidth="1"/>
    <col min="4" max="4" width="42.140625" customWidth="1"/>
    <col min="5" max="5" width="12.5703125" bestFit="1" customWidth="1"/>
    <col min="6" max="6" width="8.85546875" bestFit="1" customWidth="1"/>
    <col min="7" max="7" width="13.140625" bestFit="1" customWidth="1"/>
    <col min="8" max="8" width="10.42578125" bestFit="1" customWidth="1"/>
    <col min="9" max="9" width="12.140625" bestFit="1" customWidth="1"/>
    <col min="10" max="10" width="11.42578125" bestFit="1" customWidth="1"/>
  </cols>
  <sheetData>
    <row r="1" spans="1:10" s="26" customFormat="1" ht="30" x14ac:dyDescent="0.25">
      <c r="A1" s="14" t="s">
        <v>0</v>
      </c>
      <c r="B1" s="14" t="s">
        <v>4</v>
      </c>
      <c r="C1" s="25" t="s">
        <v>5</v>
      </c>
      <c r="D1" s="25" t="s">
        <v>1</v>
      </c>
      <c r="E1" s="18" t="s">
        <v>11</v>
      </c>
      <c r="F1" s="14" t="s">
        <v>43</v>
      </c>
      <c r="G1" s="17" t="s">
        <v>141</v>
      </c>
      <c r="H1" s="14" t="s">
        <v>7</v>
      </c>
      <c r="I1" s="18" t="s">
        <v>9</v>
      </c>
      <c r="J1" s="14" t="s">
        <v>10</v>
      </c>
    </row>
    <row r="2" spans="1:10" x14ac:dyDescent="0.25">
      <c r="A2" s="203" t="s">
        <v>39</v>
      </c>
      <c r="B2" s="184" t="s">
        <v>2</v>
      </c>
      <c r="C2" s="28">
        <v>427917</v>
      </c>
      <c r="D2" s="28" t="s">
        <v>40</v>
      </c>
      <c r="E2" s="138">
        <v>3</v>
      </c>
      <c r="F2" s="186">
        <f>E2+E3+E4</f>
        <v>21</v>
      </c>
      <c r="G2" s="188">
        <v>1.5</v>
      </c>
      <c r="H2" s="190">
        <f>G2</f>
        <v>1.5</v>
      </c>
      <c r="I2" s="192">
        <f>C13*H2</f>
        <v>150</v>
      </c>
      <c r="J2" s="182">
        <f>CEILING(I2/F2,1)</f>
        <v>8</v>
      </c>
    </row>
    <row r="3" spans="1:10" x14ac:dyDescent="0.25">
      <c r="A3" s="204"/>
      <c r="B3" s="197"/>
      <c r="C3" s="13">
        <v>423823</v>
      </c>
      <c r="D3" s="13" t="s">
        <v>41</v>
      </c>
      <c r="E3" s="145">
        <v>3</v>
      </c>
      <c r="F3" s="206"/>
      <c r="G3" s="199"/>
      <c r="H3" s="200"/>
      <c r="I3" s="201"/>
      <c r="J3" s="202"/>
    </row>
    <row r="4" spans="1:10" x14ac:dyDescent="0.25">
      <c r="A4" s="204"/>
      <c r="B4" s="185"/>
      <c r="C4" s="29">
        <v>429439</v>
      </c>
      <c r="D4" s="29" t="s">
        <v>42</v>
      </c>
      <c r="E4" s="139">
        <v>15</v>
      </c>
      <c r="F4" s="187"/>
      <c r="G4" s="189"/>
      <c r="H4" s="191"/>
      <c r="I4" s="193"/>
      <c r="J4" s="183"/>
    </row>
    <row r="5" spans="1:10" x14ac:dyDescent="0.25">
      <c r="A5" s="204"/>
      <c r="B5" s="184" t="s">
        <v>3</v>
      </c>
      <c r="C5" s="28">
        <v>427917</v>
      </c>
      <c r="D5" s="28" t="s">
        <v>40</v>
      </c>
      <c r="E5" s="138">
        <v>3</v>
      </c>
      <c r="F5" s="180">
        <f>E5+E6+E7</f>
        <v>21</v>
      </c>
      <c r="G5" s="188">
        <v>1.9</v>
      </c>
      <c r="H5" s="190">
        <f>G5*C14</f>
        <v>5.6999999999999993</v>
      </c>
      <c r="I5" s="192">
        <f>H5*C13</f>
        <v>569.99999999999989</v>
      </c>
      <c r="J5" s="182">
        <f>CEILING(I5/F5,1)</f>
        <v>28</v>
      </c>
    </row>
    <row r="6" spans="1:10" x14ac:dyDescent="0.25">
      <c r="A6" s="204"/>
      <c r="B6" s="197"/>
      <c r="C6" s="13">
        <v>423823</v>
      </c>
      <c r="D6" s="13" t="s">
        <v>41</v>
      </c>
      <c r="E6" s="145">
        <v>3</v>
      </c>
      <c r="F6" s="198"/>
      <c r="G6" s="199"/>
      <c r="H6" s="200"/>
      <c r="I6" s="201"/>
      <c r="J6" s="202"/>
    </row>
    <row r="7" spans="1:10" x14ac:dyDescent="0.25">
      <c r="A7" s="204"/>
      <c r="B7" s="197"/>
      <c r="C7" s="13">
        <v>429439</v>
      </c>
      <c r="D7" s="13" t="s">
        <v>42</v>
      </c>
      <c r="E7" s="145">
        <v>15</v>
      </c>
      <c r="F7" s="198"/>
      <c r="G7" s="199"/>
      <c r="H7" s="200"/>
      <c r="I7" s="201"/>
      <c r="J7" s="202"/>
    </row>
    <row r="8" spans="1:10" x14ac:dyDescent="0.25">
      <c r="A8" s="204"/>
      <c r="B8" s="185"/>
      <c r="C8" s="76">
        <v>509551</v>
      </c>
      <c r="D8" s="76" t="s">
        <v>19</v>
      </c>
      <c r="E8" s="139">
        <v>25</v>
      </c>
      <c r="F8" s="131">
        <f>E8</f>
        <v>25</v>
      </c>
      <c r="G8" s="133">
        <v>4.5</v>
      </c>
      <c r="H8" s="135">
        <f>G8</f>
        <v>4.5</v>
      </c>
      <c r="I8" s="139">
        <f>C13*H8</f>
        <v>450</v>
      </c>
      <c r="J8" s="156">
        <f>CEILING(I8/F8,1)</f>
        <v>18</v>
      </c>
    </row>
    <row r="9" spans="1:10" x14ac:dyDescent="0.25">
      <c r="A9" s="204"/>
      <c r="B9" s="184" t="s">
        <v>17</v>
      </c>
      <c r="C9" s="28">
        <v>496460</v>
      </c>
      <c r="D9" s="28" t="s">
        <v>44</v>
      </c>
      <c r="E9" s="138">
        <v>1.85</v>
      </c>
      <c r="F9" s="180">
        <f>E9+E10+E11</f>
        <v>5.8000000000000007</v>
      </c>
      <c r="G9" s="188">
        <v>0.7</v>
      </c>
      <c r="H9" s="190">
        <f>G9</f>
        <v>0.7</v>
      </c>
      <c r="I9" s="192">
        <f>C13*H9</f>
        <v>70</v>
      </c>
      <c r="J9" s="182">
        <f>CEILING(I9/F9,1)</f>
        <v>13</v>
      </c>
    </row>
    <row r="10" spans="1:10" x14ac:dyDescent="0.25">
      <c r="A10" s="204"/>
      <c r="B10" s="197"/>
      <c r="C10" s="13">
        <v>496458</v>
      </c>
      <c r="D10" s="13" t="s">
        <v>45</v>
      </c>
      <c r="E10" s="145">
        <v>1.85</v>
      </c>
      <c r="F10" s="198"/>
      <c r="G10" s="199"/>
      <c r="H10" s="200"/>
      <c r="I10" s="201"/>
      <c r="J10" s="202"/>
    </row>
    <row r="11" spans="1:10" x14ac:dyDescent="0.25">
      <c r="A11" s="204"/>
      <c r="B11" s="185"/>
      <c r="C11" s="29">
        <v>499114</v>
      </c>
      <c r="D11" s="29" t="s">
        <v>46</v>
      </c>
      <c r="E11" s="139">
        <v>2.1</v>
      </c>
      <c r="F11" s="181"/>
      <c r="G11" s="189"/>
      <c r="H11" s="191"/>
      <c r="I11" s="193"/>
      <c r="J11" s="183"/>
    </row>
    <row r="12" spans="1:10" x14ac:dyDescent="0.25">
      <c r="A12" s="204"/>
      <c r="E12" s="4"/>
      <c r="F12" s="4"/>
      <c r="G12" s="4"/>
      <c r="H12" s="6"/>
      <c r="I12" s="4"/>
      <c r="J12" s="4"/>
    </row>
    <row r="13" spans="1:10" x14ac:dyDescent="0.25">
      <c r="A13" s="204"/>
      <c r="B13" s="4" t="s">
        <v>103</v>
      </c>
      <c r="C13" s="90">
        <v>100</v>
      </c>
      <c r="D13" s="4"/>
      <c r="E13" s="4"/>
      <c r="F13" s="4"/>
      <c r="G13" s="4"/>
      <c r="H13" s="6"/>
      <c r="I13" s="4"/>
      <c r="J13" s="120"/>
    </row>
    <row r="14" spans="1:10" x14ac:dyDescent="0.25">
      <c r="A14" s="205"/>
      <c r="B14" s="4" t="s">
        <v>102</v>
      </c>
      <c r="C14" s="91">
        <v>3</v>
      </c>
      <c r="D14" s="92" t="s">
        <v>107</v>
      </c>
      <c r="E14" s="4"/>
      <c r="F14" s="15"/>
      <c r="G14" s="4"/>
      <c r="H14" s="4"/>
      <c r="I14" s="4"/>
      <c r="J14" s="92"/>
    </row>
    <row r="15" spans="1:10" x14ac:dyDescent="0.25">
      <c r="A15" s="73"/>
      <c r="J15" s="92"/>
    </row>
    <row r="16" spans="1:10" x14ac:dyDescent="0.25">
      <c r="A16" s="73"/>
      <c r="B16" s="220" t="s">
        <v>142</v>
      </c>
      <c r="C16" s="4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30" x14ac:dyDescent="0.25">
      <c r="A18" s="14" t="s">
        <v>0</v>
      </c>
      <c r="B18" s="14" t="s">
        <v>4</v>
      </c>
      <c r="C18" s="25" t="s">
        <v>5</v>
      </c>
      <c r="D18" s="25" t="s">
        <v>1</v>
      </c>
      <c r="E18" s="18" t="s">
        <v>11</v>
      </c>
      <c r="F18" s="14" t="s">
        <v>43</v>
      </c>
      <c r="G18" s="17" t="s">
        <v>141</v>
      </c>
      <c r="H18" s="14" t="s">
        <v>7</v>
      </c>
      <c r="I18" s="18" t="s">
        <v>9</v>
      </c>
      <c r="J18" s="14" t="s">
        <v>10</v>
      </c>
    </row>
    <row r="19" spans="1:10" x14ac:dyDescent="0.25">
      <c r="A19" s="203" t="s">
        <v>47</v>
      </c>
      <c r="B19" s="184" t="s">
        <v>2</v>
      </c>
      <c r="C19" s="28">
        <v>427917</v>
      </c>
      <c r="D19" s="28" t="s">
        <v>40</v>
      </c>
      <c r="E19" s="138">
        <v>3</v>
      </c>
      <c r="F19" s="186">
        <f>E19+E20+E21</f>
        <v>21</v>
      </c>
      <c r="G19" s="188">
        <v>1.5</v>
      </c>
      <c r="H19" s="190">
        <f>G19</f>
        <v>1.5</v>
      </c>
      <c r="I19" s="192">
        <f>C30*H19</f>
        <v>150</v>
      </c>
      <c r="J19" s="182">
        <f>CEILING(I19/F19,1)</f>
        <v>8</v>
      </c>
    </row>
    <row r="20" spans="1:10" x14ac:dyDescent="0.25">
      <c r="A20" s="204"/>
      <c r="B20" s="197"/>
      <c r="C20" s="13">
        <v>423823</v>
      </c>
      <c r="D20" s="13" t="s">
        <v>41</v>
      </c>
      <c r="E20" s="145">
        <v>3</v>
      </c>
      <c r="F20" s="206"/>
      <c r="G20" s="199"/>
      <c r="H20" s="200"/>
      <c r="I20" s="201"/>
      <c r="J20" s="202"/>
    </row>
    <row r="21" spans="1:10" x14ac:dyDescent="0.25">
      <c r="A21" s="204"/>
      <c r="B21" s="197"/>
      <c r="C21" s="13">
        <v>429439</v>
      </c>
      <c r="D21" s="13" t="s">
        <v>42</v>
      </c>
      <c r="E21" s="145">
        <v>15</v>
      </c>
      <c r="F21" s="206"/>
      <c r="G21" s="199"/>
      <c r="H21" s="200"/>
      <c r="I21" s="201"/>
      <c r="J21" s="202"/>
    </row>
    <row r="22" spans="1:10" x14ac:dyDescent="0.25">
      <c r="A22" s="204"/>
      <c r="B22" s="184" t="s">
        <v>3</v>
      </c>
      <c r="C22" s="28">
        <v>427917</v>
      </c>
      <c r="D22" s="28" t="s">
        <v>40</v>
      </c>
      <c r="E22" s="138">
        <v>3</v>
      </c>
      <c r="F22" s="180">
        <f>E22+E23+E24</f>
        <v>21</v>
      </c>
      <c r="G22" s="188">
        <v>1.9</v>
      </c>
      <c r="H22" s="190">
        <f>G22*C31</f>
        <v>3.8</v>
      </c>
      <c r="I22" s="192">
        <f>H22*C30</f>
        <v>380</v>
      </c>
      <c r="J22" s="182">
        <f>CEILING(I22/F22,1)</f>
        <v>19</v>
      </c>
    </row>
    <row r="23" spans="1:10" x14ac:dyDescent="0.25">
      <c r="A23" s="204"/>
      <c r="B23" s="197"/>
      <c r="C23" s="13">
        <v>423823</v>
      </c>
      <c r="D23" s="13" t="s">
        <v>41</v>
      </c>
      <c r="E23" s="145">
        <v>3</v>
      </c>
      <c r="F23" s="198"/>
      <c r="G23" s="199"/>
      <c r="H23" s="200"/>
      <c r="I23" s="201"/>
      <c r="J23" s="202"/>
    </row>
    <row r="24" spans="1:10" x14ac:dyDescent="0.25">
      <c r="A24" s="204"/>
      <c r="B24" s="197"/>
      <c r="C24" s="13">
        <v>429439</v>
      </c>
      <c r="D24" s="13" t="s">
        <v>42</v>
      </c>
      <c r="E24" s="145">
        <v>15</v>
      </c>
      <c r="F24" s="198"/>
      <c r="G24" s="199"/>
      <c r="H24" s="200"/>
      <c r="I24" s="201"/>
      <c r="J24" s="202"/>
    </row>
    <row r="25" spans="1:10" x14ac:dyDescent="0.25">
      <c r="A25" s="204"/>
      <c r="B25" s="185"/>
      <c r="C25" s="13">
        <v>509550</v>
      </c>
      <c r="D25" s="13" t="s">
        <v>31</v>
      </c>
      <c r="E25" s="139">
        <v>25</v>
      </c>
      <c r="F25" s="131">
        <f>E25</f>
        <v>25</v>
      </c>
      <c r="G25" s="133">
        <v>4.5</v>
      </c>
      <c r="H25" s="135">
        <f>G25</f>
        <v>4.5</v>
      </c>
      <c r="I25" s="139">
        <f>C30*H25</f>
        <v>450</v>
      </c>
      <c r="J25" s="156">
        <f>CEILING(I25/F25,1)</f>
        <v>18</v>
      </c>
    </row>
    <row r="26" spans="1:10" x14ac:dyDescent="0.25">
      <c r="A26" s="204"/>
      <c r="B26" s="184" t="s">
        <v>17</v>
      </c>
      <c r="C26" s="28">
        <v>496460</v>
      </c>
      <c r="D26" s="28" t="s">
        <v>44</v>
      </c>
      <c r="E26" s="138">
        <v>1.85</v>
      </c>
      <c r="F26" s="180">
        <f>E26+E27+E28</f>
        <v>5.8000000000000007</v>
      </c>
      <c r="G26" s="188">
        <v>0.8</v>
      </c>
      <c r="H26" s="190">
        <f>G26</f>
        <v>0.8</v>
      </c>
      <c r="I26" s="192">
        <f>C30*H26</f>
        <v>80</v>
      </c>
      <c r="J26" s="182">
        <f>CEILING(I26/F26,1)</f>
        <v>14</v>
      </c>
    </row>
    <row r="27" spans="1:10" x14ac:dyDescent="0.25">
      <c r="A27" s="204"/>
      <c r="B27" s="197"/>
      <c r="C27" s="13">
        <v>496458</v>
      </c>
      <c r="D27" s="13" t="s">
        <v>45</v>
      </c>
      <c r="E27" s="145">
        <v>1.85</v>
      </c>
      <c r="F27" s="198"/>
      <c r="G27" s="199"/>
      <c r="H27" s="200"/>
      <c r="I27" s="201"/>
      <c r="J27" s="202"/>
    </row>
    <row r="28" spans="1:10" x14ac:dyDescent="0.25">
      <c r="A28" s="204"/>
      <c r="B28" s="185"/>
      <c r="C28" s="29">
        <v>499114</v>
      </c>
      <c r="D28" s="29" t="s">
        <v>46</v>
      </c>
      <c r="E28" s="139">
        <v>2.1</v>
      </c>
      <c r="F28" s="181"/>
      <c r="G28" s="189"/>
      <c r="H28" s="191"/>
      <c r="I28" s="193"/>
      <c r="J28" s="183"/>
    </row>
    <row r="29" spans="1:10" x14ac:dyDescent="0.25">
      <c r="A29" s="204"/>
      <c r="E29" s="4"/>
      <c r="F29" s="4"/>
      <c r="G29" s="4"/>
      <c r="H29" s="6"/>
      <c r="I29" s="4"/>
      <c r="J29" s="4"/>
    </row>
    <row r="30" spans="1:10" x14ac:dyDescent="0.25">
      <c r="A30" s="204"/>
      <c r="B30" s="4" t="s">
        <v>103</v>
      </c>
      <c r="C30" s="90">
        <v>100</v>
      </c>
      <c r="D30" s="4"/>
      <c r="E30" s="4"/>
      <c r="F30" s="4"/>
      <c r="G30" s="4"/>
      <c r="H30" s="6"/>
      <c r="I30" s="4"/>
      <c r="J30" s="120"/>
    </row>
    <row r="31" spans="1:10" x14ac:dyDescent="0.25">
      <c r="A31" s="205"/>
      <c r="B31" s="4" t="s">
        <v>102</v>
      </c>
      <c r="C31" s="91">
        <v>2</v>
      </c>
      <c r="D31" s="92" t="s">
        <v>108</v>
      </c>
      <c r="E31" s="4"/>
      <c r="F31" s="20"/>
      <c r="G31" s="4"/>
      <c r="H31" s="4"/>
      <c r="I31" s="4"/>
      <c r="J31" s="92"/>
    </row>
    <row r="32" spans="1:10" x14ac:dyDescent="0.25">
      <c r="A32" s="73"/>
      <c r="J32" s="92"/>
    </row>
    <row r="33" spans="1:3" x14ac:dyDescent="0.25">
      <c r="A33" s="73"/>
      <c r="B33" s="220" t="s">
        <v>142</v>
      </c>
      <c r="C33" s="4"/>
    </row>
  </sheetData>
  <mergeCells count="38">
    <mergeCell ref="J26:J28"/>
    <mergeCell ref="J22:J24"/>
    <mergeCell ref="B22:B25"/>
    <mergeCell ref="F22:F24"/>
    <mergeCell ref="G22:G24"/>
    <mergeCell ref="B26:B28"/>
    <mergeCell ref="F26:F28"/>
    <mergeCell ref="G26:G28"/>
    <mergeCell ref="I22:I24"/>
    <mergeCell ref="H26:H28"/>
    <mergeCell ref="H22:H24"/>
    <mergeCell ref="I26:I28"/>
    <mergeCell ref="B19:B21"/>
    <mergeCell ref="F19:F21"/>
    <mergeCell ref="G19:G21"/>
    <mergeCell ref="H19:H21"/>
    <mergeCell ref="I19:I21"/>
    <mergeCell ref="J9:J11"/>
    <mergeCell ref="G9:G11"/>
    <mergeCell ref="B2:B4"/>
    <mergeCell ref="F2:F4"/>
    <mergeCell ref="F5:F7"/>
    <mergeCell ref="A19:A31"/>
    <mergeCell ref="I2:I4"/>
    <mergeCell ref="J2:J4"/>
    <mergeCell ref="J5:J7"/>
    <mergeCell ref="A2:A14"/>
    <mergeCell ref="J19:J21"/>
    <mergeCell ref="B9:B11"/>
    <mergeCell ref="B5:B8"/>
    <mergeCell ref="F9:F11"/>
    <mergeCell ref="G2:G4"/>
    <mergeCell ref="H2:H4"/>
    <mergeCell ref="G5:G7"/>
    <mergeCell ref="H9:H11"/>
    <mergeCell ref="I9:I11"/>
    <mergeCell ref="H5:H7"/>
    <mergeCell ref="I5:I7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pane xSplit="4" ySplit="1" topLeftCell="E2" activePane="bottomRight" state="frozen"/>
      <selection pane="topRight" activeCell="E1" sqref="E1"/>
      <selection pane="bottomLeft" activeCell="A3" sqref="A3"/>
      <selection pane="bottomRight"/>
    </sheetView>
  </sheetViews>
  <sheetFormatPr defaultColWidth="35" defaultRowHeight="15" x14ac:dyDescent="0.25"/>
  <cols>
    <col min="1" max="1" width="22.85546875" bestFit="1" customWidth="1"/>
    <col min="2" max="2" width="18.85546875" bestFit="1" customWidth="1"/>
    <col min="3" max="3" width="7" bestFit="1" customWidth="1"/>
    <col min="4" max="4" width="44" customWidth="1"/>
    <col min="5" max="5" width="12.5703125" bestFit="1" customWidth="1"/>
    <col min="6" max="6" width="8.85546875" customWidth="1"/>
    <col min="7" max="7" width="13.140625" bestFit="1" customWidth="1"/>
    <col min="8" max="8" width="10.42578125" bestFit="1" customWidth="1"/>
    <col min="9" max="9" width="12.140625" bestFit="1" customWidth="1"/>
    <col min="10" max="10" width="11.42578125" bestFit="1" customWidth="1"/>
  </cols>
  <sheetData>
    <row r="1" spans="1:10" ht="30" x14ac:dyDescent="0.25">
      <c r="A1" s="14" t="s">
        <v>0</v>
      </c>
      <c r="B1" s="14" t="s">
        <v>4</v>
      </c>
      <c r="C1" s="25" t="s">
        <v>5</v>
      </c>
      <c r="D1" s="25" t="s">
        <v>1</v>
      </c>
      <c r="E1" s="18" t="s">
        <v>11</v>
      </c>
      <c r="F1" s="14" t="s">
        <v>43</v>
      </c>
      <c r="G1" s="17" t="s">
        <v>141</v>
      </c>
      <c r="H1" s="14" t="s">
        <v>7</v>
      </c>
      <c r="I1" s="14" t="s">
        <v>9</v>
      </c>
      <c r="J1" s="14" t="s">
        <v>10</v>
      </c>
    </row>
    <row r="2" spans="1:10" ht="15" customHeight="1" x14ac:dyDescent="0.25">
      <c r="A2" s="203" t="s">
        <v>85</v>
      </c>
      <c r="B2" s="184" t="s">
        <v>2</v>
      </c>
      <c r="C2" s="28">
        <v>427917</v>
      </c>
      <c r="D2" s="28" t="s">
        <v>40</v>
      </c>
      <c r="E2" s="138">
        <v>3</v>
      </c>
      <c r="F2" s="186">
        <f>E2+E3+E4</f>
        <v>21</v>
      </c>
      <c r="G2" s="188">
        <v>3</v>
      </c>
      <c r="H2" s="190">
        <f>G2</f>
        <v>3</v>
      </c>
      <c r="I2" s="192">
        <f>C10*H2</f>
        <v>300</v>
      </c>
      <c r="J2" s="182">
        <f>CEILING(I2/F2,1)</f>
        <v>15</v>
      </c>
    </row>
    <row r="3" spans="1:10" x14ac:dyDescent="0.25">
      <c r="A3" s="204"/>
      <c r="B3" s="197"/>
      <c r="C3" s="13">
        <v>423823</v>
      </c>
      <c r="D3" s="13" t="s">
        <v>41</v>
      </c>
      <c r="E3" s="145">
        <v>3</v>
      </c>
      <c r="F3" s="206"/>
      <c r="G3" s="199"/>
      <c r="H3" s="200"/>
      <c r="I3" s="201"/>
      <c r="J3" s="202"/>
    </row>
    <row r="4" spans="1:10" x14ac:dyDescent="0.25">
      <c r="A4" s="204"/>
      <c r="B4" s="197"/>
      <c r="C4" s="13">
        <v>429439</v>
      </c>
      <c r="D4" s="13" t="s">
        <v>42</v>
      </c>
      <c r="E4" s="145">
        <v>15</v>
      </c>
      <c r="F4" s="206"/>
      <c r="G4" s="199"/>
      <c r="H4" s="200"/>
      <c r="I4" s="201"/>
      <c r="J4" s="202"/>
    </row>
    <row r="5" spans="1:10" x14ac:dyDescent="0.25">
      <c r="A5" s="204"/>
      <c r="B5" s="185"/>
      <c r="C5" s="79">
        <v>509551</v>
      </c>
      <c r="D5" s="79" t="s">
        <v>19</v>
      </c>
      <c r="E5" s="139">
        <v>25</v>
      </c>
      <c r="F5" s="131">
        <f>E5</f>
        <v>25</v>
      </c>
      <c r="G5" s="133">
        <v>2.25</v>
      </c>
      <c r="H5" s="135">
        <f>G5</f>
        <v>2.25</v>
      </c>
      <c r="I5" s="139">
        <f>C10*H5</f>
        <v>225</v>
      </c>
      <c r="J5" s="156">
        <f>CEILING(I5/F5,1)</f>
        <v>9</v>
      </c>
    </row>
    <row r="6" spans="1:10" x14ac:dyDescent="0.25">
      <c r="A6" s="204"/>
      <c r="B6" s="184" t="s">
        <v>3</v>
      </c>
      <c r="C6" s="28">
        <v>427917</v>
      </c>
      <c r="D6" s="28" t="s">
        <v>40</v>
      </c>
      <c r="E6" s="138">
        <v>3</v>
      </c>
      <c r="F6" s="180">
        <f>E6+E7+E8</f>
        <v>32.5</v>
      </c>
      <c r="G6" s="188">
        <v>2</v>
      </c>
      <c r="H6" s="190">
        <f>G6*C11</f>
        <v>10</v>
      </c>
      <c r="I6" s="192">
        <f>H6*C10</f>
        <v>1000</v>
      </c>
      <c r="J6" s="182">
        <f>CEILING(I6/F6,1)</f>
        <v>31</v>
      </c>
    </row>
    <row r="7" spans="1:10" x14ac:dyDescent="0.25">
      <c r="A7" s="204"/>
      <c r="B7" s="197"/>
      <c r="C7" s="13">
        <v>423823</v>
      </c>
      <c r="D7" s="13" t="s">
        <v>41</v>
      </c>
      <c r="E7" s="145">
        <v>3</v>
      </c>
      <c r="F7" s="198"/>
      <c r="G7" s="199"/>
      <c r="H7" s="200"/>
      <c r="I7" s="201"/>
      <c r="J7" s="202"/>
    </row>
    <row r="8" spans="1:10" x14ac:dyDescent="0.25">
      <c r="A8" s="204"/>
      <c r="B8" s="185"/>
      <c r="C8" s="29">
        <v>450527</v>
      </c>
      <c r="D8" s="29" t="s">
        <v>99</v>
      </c>
      <c r="E8" s="139">
        <v>26.5</v>
      </c>
      <c r="F8" s="181"/>
      <c r="G8" s="189"/>
      <c r="H8" s="191"/>
      <c r="I8" s="193"/>
      <c r="J8" s="183"/>
    </row>
    <row r="9" spans="1:10" x14ac:dyDescent="0.25">
      <c r="A9" s="204"/>
      <c r="E9" s="4"/>
      <c r="F9" s="4"/>
      <c r="G9" s="4"/>
      <c r="H9" s="6"/>
      <c r="I9" s="4"/>
      <c r="J9" s="4"/>
    </row>
    <row r="10" spans="1:10" x14ac:dyDescent="0.25">
      <c r="A10" s="204"/>
      <c r="B10" s="4" t="s">
        <v>103</v>
      </c>
      <c r="C10" s="90">
        <v>100</v>
      </c>
      <c r="D10" s="4"/>
      <c r="E10" s="4"/>
      <c r="F10" s="4"/>
      <c r="G10" s="4"/>
      <c r="H10" s="6"/>
      <c r="I10" s="4"/>
      <c r="J10" s="120"/>
    </row>
    <row r="11" spans="1:10" x14ac:dyDescent="0.25">
      <c r="A11" s="205"/>
      <c r="B11" s="4" t="s">
        <v>102</v>
      </c>
      <c r="C11" s="91">
        <v>5</v>
      </c>
      <c r="D11" s="92" t="s">
        <v>106</v>
      </c>
      <c r="E11" s="4"/>
      <c r="F11" s="27"/>
      <c r="G11" s="4"/>
      <c r="H11" s="4"/>
      <c r="I11" s="4"/>
      <c r="J11" s="92"/>
    </row>
    <row r="12" spans="1:10" x14ac:dyDescent="0.25">
      <c r="A12" s="73"/>
      <c r="J12" s="92"/>
    </row>
    <row r="13" spans="1:10" x14ac:dyDescent="0.25">
      <c r="B13" s="220" t="s">
        <v>142</v>
      </c>
    </row>
    <row r="16" spans="1:10" x14ac:dyDescent="0.25">
      <c r="D16" s="23"/>
    </row>
  </sheetData>
  <mergeCells count="13">
    <mergeCell ref="A2:A11"/>
    <mergeCell ref="B6:B8"/>
    <mergeCell ref="F6:F8"/>
    <mergeCell ref="I2:I4"/>
    <mergeCell ref="J2:J4"/>
    <mergeCell ref="G6:G8"/>
    <mergeCell ref="H6:H8"/>
    <mergeCell ref="B2:B5"/>
    <mergeCell ref="J6:J8"/>
    <mergeCell ref="I6:I8"/>
    <mergeCell ref="F2:F4"/>
    <mergeCell ref="G2:G4"/>
    <mergeCell ref="H2:H4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pane xSplit="4" ySplit="1" topLeftCell="E2" activePane="bottomRight" state="frozen"/>
      <selection pane="topRight" activeCell="E1" sqref="E1"/>
      <selection pane="bottomLeft" activeCell="A3" sqref="A3"/>
      <selection pane="bottomRight"/>
    </sheetView>
  </sheetViews>
  <sheetFormatPr defaultColWidth="34.140625" defaultRowHeight="15" x14ac:dyDescent="0.25"/>
  <cols>
    <col min="1" max="1" width="27.5703125" bestFit="1" customWidth="1"/>
    <col min="2" max="2" width="18.85546875" bestFit="1" customWidth="1"/>
    <col min="3" max="3" width="7" bestFit="1" customWidth="1"/>
    <col min="4" max="4" width="42.85546875" customWidth="1"/>
    <col min="5" max="5" width="13.42578125" bestFit="1" customWidth="1"/>
    <col min="6" max="6" width="8.85546875" customWidth="1"/>
    <col min="7" max="7" width="11.42578125" customWidth="1"/>
    <col min="8" max="8" width="10.42578125" bestFit="1" customWidth="1"/>
    <col min="9" max="9" width="12.140625" bestFit="1" customWidth="1"/>
    <col min="10" max="10" width="11.42578125" bestFit="1" customWidth="1"/>
    <col min="11" max="11" width="8" style="127" bestFit="1" customWidth="1"/>
    <col min="12" max="12" width="15.140625" bestFit="1" customWidth="1"/>
    <col min="13" max="13" width="10.42578125" customWidth="1"/>
    <col min="14" max="14" width="14.140625" bestFit="1" customWidth="1"/>
    <col min="15" max="15" width="13.140625" bestFit="1" customWidth="1"/>
  </cols>
  <sheetData>
    <row r="1" spans="1:15" ht="30" x14ac:dyDescent="0.25">
      <c r="A1" s="14" t="s">
        <v>0</v>
      </c>
      <c r="B1" s="14" t="s">
        <v>4</v>
      </c>
      <c r="C1" s="25" t="s">
        <v>5</v>
      </c>
      <c r="D1" s="25" t="s">
        <v>1</v>
      </c>
      <c r="E1" s="18" t="s">
        <v>11</v>
      </c>
      <c r="F1" s="14" t="s">
        <v>43</v>
      </c>
      <c r="G1" s="18" t="s">
        <v>8</v>
      </c>
      <c r="H1" s="14" t="s">
        <v>7</v>
      </c>
      <c r="I1" s="18" t="s">
        <v>9</v>
      </c>
      <c r="J1" s="14" t="s">
        <v>10</v>
      </c>
    </row>
    <row r="2" spans="1:15" x14ac:dyDescent="0.25">
      <c r="A2" s="203" t="s">
        <v>86</v>
      </c>
      <c r="B2" s="184" t="s">
        <v>2</v>
      </c>
      <c r="C2" s="28">
        <v>493667</v>
      </c>
      <c r="D2" s="81" t="s">
        <v>49</v>
      </c>
      <c r="E2" s="138">
        <v>5</v>
      </c>
      <c r="F2" s="186">
        <f>E2+E3+E4</f>
        <v>30</v>
      </c>
      <c r="G2" s="188">
        <v>1.5</v>
      </c>
      <c r="H2" s="190">
        <f>G2</f>
        <v>1.5</v>
      </c>
      <c r="I2" s="192">
        <f>C9*H2</f>
        <v>150</v>
      </c>
      <c r="J2" s="182">
        <f>CEILING(I2/F2,1)</f>
        <v>5</v>
      </c>
    </row>
    <row r="3" spans="1:15" x14ac:dyDescent="0.25">
      <c r="A3" s="204"/>
      <c r="B3" s="197"/>
      <c r="C3" s="13">
        <v>493669</v>
      </c>
      <c r="D3" s="79" t="s">
        <v>50</v>
      </c>
      <c r="E3" s="145">
        <v>5</v>
      </c>
      <c r="F3" s="206"/>
      <c r="G3" s="199"/>
      <c r="H3" s="200"/>
      <c r="I3" s="201"/>
      <c r="J3" s="202"/>
    </row>
    <row r="4" spans="1:15" x14ac:dyDescent="0.25">
      <c r="A4" s="204"/>
      <c r="B4" s="185"/>
      <c r="C4" s="29">
        <v>494148</v>
      </c>
      <c r="D4" s="76" t="s">
        <v>48</v>
      </c>
      <c r="E4" s="139">
        <v>20</v>
      </c>
      <c r="F4" s="206"/>
      <c r="G4" s="199"/>
      <c r="H4" s="200"/>
      <c r="I4" s="201"/>
      <c r="J4" s="202"/>
    </row>
    <row r="5" spans="1:15" x14ac:dyDescent="0.25">
      <c r="A5" s="204"/>
      <c r="B5" s="184" t="s">
        <v>3</v>
      </c>
      <c r="C5" s="13">
        <v>493667</v>
      </c>
      <c r="D5" s="79" t="s">
        <v>49</v>
      </c>
      <c r="E5" s="138">
        <v>5</v>
      </c>
      <c r="F5" s="180">
        <f>E5+E6+E7</f>
        <v>30</v>
      </c>
      <c r="G5" s="188">
        <v>1.9</v>
      </c>
      <c r="H5" s="190">
        <f>G5*C10</f>
        <v>11.399999999999999</v>
      </c>
      <c r="I5" s="192">
        <f>H5*C9</f>
        <v>1139.9999999999998</v>
      </c>
      <c r="J5" s="182">
        <f>CEILING(I5/F5,1)</f>
        <v>38</v>
      </c>
    </row>
    <row r="6" spans="1:15" x14ac:dyDescent="0.25">
      <c r="A6" s="204"/>
      <c r="B6" s="197"/>
      <c r="C6" s="13">
        <v>493669</v>
      </c>
      <c r="D6" s="79" t="s">
        <v>50</v>
      </c>
      <c r="E6" s="145">
        <v>5</v>
      </c>
      <c r="F6" s="198"/>
      <c r="G6" s="199"/>
      <c r="H6" s="200"/>
      <c r="I6" s="201"/>
      <c r="J6" s="202"/>
    </row>
    <row r="7" spans="1:15" x14ac:dyDescent="0.25">
      <c r="A7" s="204"/>
      <c r="B7" s="185"/>
      <c r="C7" s="29">
        <v>494148</v>
      </c>
      <c r="D7" s="76" t="s">
        <v>48</v>
      </c>
      <c r="E7" s="139">
        <v>20</v>
      </c>
      <c r="F7" s="181"/>
      <c r="G7" s="189"/>
      <c r="H7" s="191"/>
      <c r="I7" s="193"/>
      <c r="J7" s="183"/>
    </row>
    <row r="8" spans="1:15" x14ac:dyDescent="0.25">
      <c r="A8" s="204"/>
      <c r="E8" s="78"/>
      <c r="F8" s="4"/>
      <c r="G8" s="4"/>
      <c r="H8" s="6"/>
      <c r="I8" s="4"/>
      <c r="J8" s="4"/>
    </row>
    <row r="9" spans="1:15" x14ac:dyDescent="0.25">
      <c r="A9" s="204"/>
      <c r="B9" s="4" t="s">
        <v>103</v>
      </c>
      <c r="C9" s="90">
        <v>100</v>
      </c>
      <c r="D9" s="4"/>
      <c r="E9" s="24"/>
      <c r="F9" s="4"/>
      <c r="G9" s="4"/>
      <c r="H9" s="123"/>
      <c r="I9" s="4"/>
      <c r="J9" s="120"/>
    </row>
    <row r="10" spans="1:15" x14ac:dyDescent="0.25">
      <c r="A10" s="204"/>
      <c r="B10" s="4" t="s">
        <v>102</v>
      </c>
      <c r="C10" s="91">
        <v>6</v>
      </c>
      <c r="D10" s="92" t="s">
        <v>101</v>
      </c>
      <c r="E10" s="24"/>
      <c r="F10" s="27"/>
      <c r="G10" s="4"/>
      <c r="H10" s="122"/>
      <c r="I10" s="4"/>
      <c r="J10" s="92"/>
    </row>
    <row r="11" spans="1:15" x14ac:dyDescent="0.25">
      <c r="A11" s="205"/>
      <c r="E11" s="119"/>
      <c r="H11" s="124"/>
      <c r="J11" s="92"/>
    </row>
    <row r="12" spans="1:15" x14ac:dyDescent="0.25">
      <c r="B12" s="220" t="s">
        <v>142</v>
      </c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ht="30" x14ac:dyDescent="0.25">
      <c r="A14" s="14" t="s">
        <v>0</v>
      </c>
      <c r="B14" s="14" t="s">
        <v>4</v>
      </c>
      <c r="C14" s="25" t="s">
        <v>5</v>
      </c>
      <c r="D14" s="25" t="s">
        <v>1</v>
      </c>
      <c r="E14" s="18" t="s">
        <v>11</v>
      </c>
      <c r="F14" s="14" t="s">
        <v>43</v>
      </c>
      <c r="G14" s="18" t="s">
        <v>8</v>
      </c>
      <c r="H14" s="14" t="s">
        <v>7</v>
      </c>
      <c r="I14" s="14" t="s">
        <v>9</v>
      </c>
      <c r="J14" s="14" t="s">
        <v>10</v>
      </c>
    </row>
    <row r="15" spans="1:15" x14ac:dyDescent="0.25">
      <c r="A15" s="203" t="s">
        <v>51</v>
      </c>
      <c r="B15" s="184" t="s">
        <v>2</v>
      </c>
      <c r="C15" s="28">
        <v>150633</v>
      </c>
      <c r="D15" s="28" t="s">
        <v>13</v>
      </c>
      <c r="E15" s="138">
        <v>23.7</v>
      </c>
      <c r="F15" s="186">
        <f>E15+E16</f>
        <v>30</v>
      </c>
      <c r="G15" s="188">
        <v>0.4</v>
      </c>
      <c r="H15" s="190">
        <f>G15*C29</f>
        <v>0.4</v>
      </c>
      <c r="I15" s="192">
        <f>C28*H15</f>
        <v>40</v>
      </c>
      <c r="J15" s="182">
        <f>CEILING(I15/F15,1)</f>
        <v>2</v>
      </c>
      <c r="K15" s="129"/>
      <c r="L15" s="127"/>
      <c r="N15" s="127"/>
      <c r="O15" s="126"/>
    </row>
    <row r="16" spans="1:15" x14ac:dyDescent="0.25">
      <c r="A16" s="204"/>
      <c r="B16" s="197"/>
      <c r="C16" s="13">
        <v>439730</v>
      </c>
      <c r="D16" s="13" t="s">
        <v>12</v>
      </c>
      <c r="E16" s="145">
        <v>6.3</v>
      </c>
      <c r="F16" s="206"/>
      <c r="G16" s="199"/>
      <c r="H16" s="200"/>
      <c r="I16" s="201"/>
      <c r="J16" s="202"/>
      <c r="N16" s="127"/>
      <c r="O16" s="126"/>
    </row>
    <row r="17" spans="1:15" x14ac:dyDescent="0.25">
      <c r="A17" s="204"/>
      <c r="B17" s="185"/>
      <c r="C17" s="89">
        <v>509551</v>
      </c>
      <c r="D17" s="89" t="s">
        <v>19</v>
      </c>
      <c r="E17" s="145">
        <v>25</v>
      </c>
      <c r="F17" s="142">
        <f>E17</f>
        <v>25</v>
      </c>
      <c r="G17" s="143">
        <v>3</v>
      </c>
      <c r="H17" s="144">
        <f>G17</f>
        <v>3</v>
      </c>
      <c r="I17" s="145">
        <f>C28*H17</f>
        <v>300</v>
      </c>
      <c r="J17" s="172">
        <f>CEILING(I17/F17,1)</f>
        <v>12</v>
      </c>
      <c r="N17" s="127"/>
      <c r="O17" s="126"/>
    </row>
    <row r="18" spans="1:15" x14ac:dyDescent="0.25">
      <c r="A18" s="204"/>
      <c r="B18" s="173" t="s">
        <v>146</v>
      </c>
      <c r="C18" s="33">
        <v>21891</v>
      </c>
      <c r="D18" s="33" t="s">
        <v>23</v>
      </c>
      <c r="E18" s="34"/>
      <c r="F18" s="38"/>
      <c r="G18" s="35"/>
      <c r="H18" s="36"/>
      <c r="I18" s="95"/>
      <c r="J18" s="164"/>
      <c r="N18" s="127"/>
      <c r="O18" s="126"/>
    </row>
    <row r="19" spans="1:15" x14ac:dyDescent="0.25">
      <c r="A19" s="204"/>
      <c r="B19" s="213" t="s">
        <v>130</v>
      </c>
      <c r="C19" s="28">
        <v>427917</v>
      </c>
      <c r="D19" s="28" t="s">
        <v>40</v>
      </c>
      <c r="E19" s="138">
        <v>3</v>
      </c>
      <c r="F19" s="180">
        <f>E19+E20+E21</f>
        <v>18</v>
      </c>
      <c r="G19" s="188">
        <v>1.81</v>
      </c>
      <c r="H19" s="190">
        <f>G19*1.6575</f>
        <v>3.0000749999999998</v>
      </c>
      <c r="I19" s="211">
        <f>H19*C28</f>
        <v>300.00749999999999</v>
      </c>
      <c r="J19" s="182">
        <f>CEILING(I19/F19,1)</f>
        <v>17</v>
      </c>
      <c r="L19" s="127"/>
      <c r="N19" s="127"/>
      <c r="O19" s="126"/>
    </row>
    <row r="20" spans="1:15" x14ac:dyDescent="0.25">
      <c r="A20" s="204"/>
      <c r="B20" s="214"/>
      <c r="C20" s="13">
        <v>423823</v>
      </c>
      <c r="D20" s="13" t="s">
        <v>41</v>
      </c>
      <c r="E20" s="145">
        <v>3</v>
      </c>
      <c r="F20" s="198"/>
      <c r="G20" s="199"/>
      <c r="H20" s="200"/>
      <c r="I20" s="212"/>
      <c r="J20" s="202"/>
      <c r="N20" s="127"/>
      <c r="O20" s="126"/>
    </row>
    <row r="21" spans="1:15" x14ac:dyDescent="0.25">
      <c r="A21" s="204"/>
      <c r="B21" s="214"/>
      <c r="C21" s="13">
        <v>429477</v>
      </c>
      <c r="D21" s="79" t="s">
        <v>52</v>
      </c>
      <c r="E21" s="145">
        <v>12</v>
      </c>
      <c r="F21" s="198"/>
      <c r="G21" s="199"/>
      <c r="H21" s="200"/>
      <c r="I21" s="212"/>
      <c r="J21" s="202"/>
      <c r="N21" s="127"/>
      <c r="O21" s="126"/>
    </row>
    <row r="22" spans="1:15" x14ac:dyDescent="0.25">
      <c r="A22" s="204"/>
      <c r="B22" s="215"/>
      <c r="C22" s="179">
        <v>505187</v>
      </c>
      <c r="D22" s="49" t="s">
        <v>132</v>
      </c>
      <c r="E22" s="145">
        <v>1.2E-2</v>
      </c>
      <c r="F22" s="142">
        <f>E22*2</f>
        <v>2.4E-2</v>
      </c>
      <c r="G22" s="143"/>
      <c r="H22" s="144"/>
      <c r="I22" s="151"/>
      <c r="J22" s="177" t="s">
        <v>147</v>
      </c>
      <c r="N22" s="127"/>
      <c r="O22" s="126"/>
    </row>
    <row r="23" spans="1:15" x14ac:dyDescent="0.25">
      <c r="A23" s="204"/>
      <c r="B23" s="184" t="s">
        <v>3</v>
      </c>
      <c r="C23" s="28">
        <v>427917</v>
      </c>
      <c r="D23" s="81" t="s">
        <v>40</v>
      </c>
      <c r="E23" s="138">
        <v>3</v>
      </c>
      <c r="F23" s="216">
        <f>E23+E24+E25</f>
        <v>19</v>
      </c>
      <c r="G23" s="188">
        <v>1.89</v>
      </c>
      <c r="H23" s="190">
        <f>G23*4.7619</f>
        <v>8.9999909999999996</v>
      </c>
      <c r="I23" s="211">
        <f>C28*H23</f>
        <v>899.9991</v>
      </c>
      <c r="J23" s="182">
        <f>CEILING(I23/F23,1)</f>
        <v>48</v>
      </c>
      <c r="L23" s="127"/>
      <c r="N23" s="127"/>
      <c r="O23" s="126"/>
    </row>
    <row r="24" spans="1:15" x14ac:dyDescent="0.25">
      <c r="A24" s="204"/>
      <c r="B24" s="197"/>
      <c r="C24" s="13">
        <v>423823</v>
      </c>
      <c r="D24" s="79" t="s">
        <v>41</v>
      </c>
      <c r="E24" s="145">
        <v>3</v>
      </c>
      <c r="F24" s="217"/>
      <c r="G24" s="199"/>
      <c r="H24" s="200"/>
      <c r="I24" s="212"/>
      <c r="J24" s="202"/>
      <c r="N24" s="127"/>
      <c r="O24" s="126"/>
    </row>
    <row r="25" spans="1:15" x14ac:dyDescent="0.25">
      <c r="A25" s="204"/>
      <c r="B25" s="197"/>
      <c r="C25" s="13">
        <v>541884</v>
      </c>
      <c r="D25" s="79" t="s">
        <v>131</v>
      </c>
      <c r="E25" s="145">
        <v>13</v>
      </c>
      <c r="F25" s="217"/>
      <c r="G25" s="199"/>
      <c r="H25" s="200"/>
      <c r="I25" s="212"/>
      <c r="J25" s="202"/>
    </row>
    <row r="26" spans="1:15" x14ac:dyDescent="0.25">
      <c r="A26" s="204"/>
      <c r="B26" s="185"/>
      <c r="C26" s="179">
        <v>505187</v>
      </c>
      <c r="D26" s="49" t="s">
        <v>132</v>
      </c>
      <c r="E26" s="139">
        <v>1.2E-2</v>
      </c>
      <c r="F26" s="116">
        <f>E26</f>
        <v>1.2E-2</v>
      </c>
      <c r="G26" s="118"/>
      <c r="H26" s="115"/>
      <c r="I26" s="117"/>
      <c r="J26" s="176">
        <f>CEILING(((J23*1)+(J19*2))/50,1)</f>
        <v>2</v>
      </c>
      <c r="O26" s="126"/>
    </row>
    <row r="27" spans="1:15" x14ac:dyDescent="0.25">
      <c r="A27" s="204"/>
      <c r="E27" s="4"/>
      <c r="F27" s="4"/>
      <c r="G27" s="4"/>
      <c r="H27" s="6"/>
      <c r="I27" s="4"/>
      <c r="J27" s="4"/>
      <c r="L27" s="119"/>
    </row>
    <row r="28" spans="1:15" x14ac:dyDescent="0.25">
      <c r="A28" s="204"/>
      <c r="B28" s="4" t="s">
        <v>103</v>
      </c>
      <c r="C28" s="94">
        <v>100</v>
      </c>
      <c r="D28" s="23"/>
      <c r="E28" s="4"/>
      <c r="F28" s="4"/>
      <c r="G28" s="4"/>
      <c r="H28" s="6"/>
      <c r="I28" s="4"/>
      <c r="J28" s="120"/>
      <c r="N28" s="128"/>
    </row>
    <row r="29" spans="1:15" x14ac:dyDescent="0.25">
      <c r="A29" s="204"/>
      <c r="B29" t="s">
        <v>104</v>
      </c>
      <c r="C29" s="93">
        <v>1</v>
      </c>
      <c r="D29" s="96" t="s">
        <v>105</v>
      </c>
      <c r="E29" s="4"/>
      <c r="F29" s="69"/>
      <c r="G29" s="4"/>
      <c r="H29" s="4"/>
      <c r="I29" s="4"/>
      <c r="J29" s="92"/>
      <c r="N29" s="126"/>
      <c r="O29" s="126"/>
    </row>
    <row r="30" spans="1:15" x14ac:dyDescent="0.25">
      <c r="A30" s="204"/>
      <c r="B30" s="71"/>
      <c r="C30" s="178"/>
      <c r="D30" s="4"/>
      <c r="G30" s="23"/>
      <c r="J30" s="92"/>
    </row>
    <row r="31" spans="1:15" x14ac:dyDescent="0.25">
      <c r="A31" s="205"/>
      <c r="B31" s="43" t="s">
        <v>145</v>
      </c>
      <c r="L31" s="126"/>
    </row>
    <row r="32" spans="1:15" x14ac:dyDescent="0.25">
      <c r="A32" s="73"/>
      <c r="B32" s="23" t="s">
        <v>148</v>
      </c>
      <c r="G32" s="23"/>
      <c r="L32" s="126"/>
    </row>
    <row r="33" spans="2:15" x14ac:dyDescent="0.25">
      <c r="L33" s="126"/>
      <c r="O33" s="126"/>
    </row>
    <row r="34" spans="2:15" x14ac:dyDescent="0.25">
      <c r="B34" s="220" t="s">
        <v>142</v>
      </c>
      <c r="L34" s="126"/>
    </row>
    <row r="35" spans="2:15" x14ac:dyDescent="0.25">
      <c r="I35" s="119"/>
      <c r="L35" s="126"/>
      <c r="O35" s="126"/>
    </row>
    <row r="36" spans="2:15" x14ac:dyDescent="0.25">
      <c r="I36" s="119"/>
      <c r="L36" s="127"/>
      <c r="O36" s="126"/>
    </row>
    <row r="37" spans="2:15" x14ac:dyDescent="0.25">
      <c r="I37" s="119"/>
      <c r="L37" s="126"/>
    </row>
    <row r="38" spans="2:15" x14ac:dyDescent="0.25">
      <c r="I38" s="119"/>
    </row>
    <row r="39" spans="2:15" x14ac:dyDescent="0.25">
      <c r="I39" s="119"/>
    </row>
    <row r="40" spans="2:15" x14ac:dyDescent="0.25">
      <c r="I40" s="126"/>
    </row>
    <row r="41" spans="2:15" x14ac:dyDescent="0.25">
      <c r="I41" s="119"/>
    </row>
  </sheetData>
  <mergeCells count="32">
    <mergeCell ref="A2:A11"/>
    <mergeCell ref="B15:B17"/>
    <mergeCell ref="F15:F16"/>
    <mergeCell ref="G15:G16"/>
    <mergeCell ref="H15:H16"/>
    <mergeCell ref="A15:A31"/>
    <mergeCell ref="F23:F25"/>
    <mergeCell ref="I15:I16"/>
    <mergeCell ref="J15:J16"/>
    <mergeCell ref="B2:B4"/>
    <mergeCell ref="H5:H7"/>
    <mergeCell ref="I5:I7"/>
    <mergeCell ref="J5:J7"/>
    <mergeCell ref="B5:B7"/>
    <mergeCell ref="F5:F7"/>
    <mergeCell ref="G5:G7"/>
    <mergeCell ref="F2:F4"/>
    <mergeCell ref="G2:G4"/>
    <mergeCell ref="H2:H4"/>
    <mergeCell ref="I2:I4"/>
    <mergeCell ref="J2:J4"/>
    <mergeCell ref="J23:J25"/>
    <mergeCell ref="I23:I25"/>
    <mergeCell ref="G23:G25"/>
    <mergeCell ref="H23:H25"/>
    <mergeCell ref="B19:B22"/>
    <mergeCell ref="B23:B26"/>
    <mergeCell ref="H19:H21"/>
    <mergeCell ref="I19:I21"/>
    <mergeCell ref="J19:J21"/>
    <mergeCell ref="F19:F21"/>
    <mergeCell ref="G19:G2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pane xSplit="4" ySplit="1" topLeftCell="E2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22.28515625" bestFit="1" customWidth="1"/>
    <col min="2" max="2" width="18.85546875" bestFit="1" customWidth="1"/>
    <col min="3" max="3" width="7" bestFit="1" customWidth="1"/>
    <col min="4" max="4" width="41.42578125" bestFit="1" customWidth="1"/>
    <col min="5" max="5" width="12.5703125" bestFit="1" customWidth="1"/>
    <col min="6" max="6" width="8.85546875" customWidth="1"/>
    <col min="7" max="7" width="14.5703125" customWidth="1"/>
    <col min="8" max="8" width="10.42578125" bestFit="1" customWidth="1"/>
    <col min="9" max="9" width="12.140625" bestFit="1" customWidth="1"/>
    <col min="10" max="10" width="11.42578125" bestFit="1" customWidth="1"/>
  </cols>
  <sheetData>
    <row r="1" spans="1:14" ht="30" x14ac:dyDescent="0.25">
      <c r="A1" s="3" t="s">
        <v>0</v>
      </c>
      <c r="B1" s="3" t="s">
        <v>4</v>
      </c>
      <c r="C1" s="3" t="s">
        <v>5</v>
      </c>
      <c r="D1" s="3" t="s">
        <v>1</v>
      </c>
      <c r="E1" s="17" t="s">
        <v>11</v>
      </c>
      <c r="F1" s="3" t="s">
        <v>43</v>
      </c>
      <c r="G1" s="17" t="s">
        <v>141</v>
      </c>
      <c r="H1" s="3" t="s">
        <v>7</v>
      </c>
      <c r="I1" s="17" t="s">
        <v>9</v>
      </c>
      <c r="J1" s="3" t="s">
        <v>10</v>
      </c>
    </row>
    <row r="2" spans="1:14" x14ac:dyDescent="0.25">
      <c r="A2" s="194" t="s">
        <v>84</v>
      </c>
      <c r="B2" s="184" t="s">
        <v>2</v>
      </c>
      <c r="C2" s="8">
        <v>150633</v>
      </c>
      <c r="D2" s="9" t="s">
        <v>13</v>
      </c>
      <c r="E2" s="138">
        <v>23.7</v>
      </c>
      <c r="F2" s="186">
        <f>E2+E3</f>
        <v>30</v>
      </c>
      <c r="G2" s="188">
        <v>0.4</v>
      </c>
      <c r="H2" s="190">
        <f>G2*C10</f>
        <v>0.4</v>
      </c>
      <c r="I2" s="192">
        <f>C9*H2</f>
        <v>40</v>
      </c>
      <c r="J2" s="182">
        <f>CEILING(I2/F2,1)</f>
        <v>2</v>
      </c>
    </row>
    <row r="3" spans="1:14" x14ac:dyDescent="0.25">
      <c r="A3" s="195"/>
      <c r="B3" s="185"/>
      <c r="C3" s="30">
        <v>439730</v>
      </c>
      <c r="D3" s="31" t="s">
        <v>12</v>
      </c>
      <c r="E3" s="139">
        <v>6.3</v>
      </c>
      <c r="F3" s="187"/>
      <c r="G3" s="189"/>
      <c r="H3" s="191"/>
      <c r="I3" s="193"/>
      <c r="J3" s="183"/>
    </row>
    <row r="4" spans="1:14" x14ac:dyDescent="0.25">
      <c r="A4" s="195"/>
      <c r="B4" s="184" t="s">
        <v>3</v>
      </c>
      <c r="C4" s="28">
        <v>401319</v>
      </c>
      <c r="D4" s="28" t="s">
        <v>91</v>
      </c>
      <c r="E4" s="138">
        <v>15.8</v>
      </c>
      <c r="F4" s="180">
        <f>E4+E5</f>
        <v>20</v>
      </c>
      <c r="G4" s="188">
        <v>1.4</v>
      </c>
      <c r="H4" s="190">
        <f>G4*2</f>
        <v>2.8</v>
      </c>
      <c r="I4" s="192">
        <f>H4*C9</f>
        <v>280</v>
      </c>
      <c r="J4" s="182">
        <f>CEILING(I4/F4,1)</f>
        <v>14</v>
      </c>
    </row>
    <row r="5" spans="1:14" x14ac:dyDescent="0.25">
      <c r="A5" s="195"/>
      <c r="B5" s="185"/>
      <c r="C5" s="29">
        <v>166300</v>
      </c>
      <c r="D5" s="29" t="s">
        <v>73</v>
      </c>
      <c r="E5" s="139">
        <v>4.2</v>
      </c>
      <c r="F5" s="181"/>
      <c r="G5" s="189"/>
      <c r="H5" s="191"/>
      <c r="I5" s="193"/>
      <c r="J5" s="183"/>
    </row>
    <row r="6" spans="1:14" x14ac:dyDescent="0.25">
      <c r="A6" s="195"/>
      <c r="B6" s="184" t="s">
        <v>17</v>
      </c>
      <c r="C6" s="28">
        <v>495571</v>
      </c>
      <c r="D6" s="28" t="s">
        <v>92</v>
      </c>
      <c r="E6" s="138">
        <v>8.5</v>
      </c>
      <c r="F6" s="180">
        <f>E6+E7</f>
        <v>10</v>
      </c>
      <c r="G6" s="188">
        <v>0.15</v>
      </c>
      <c r="H6" s="190">
        <f>G6*C11</f>
        <v>0.3</v>
      </c>
      <c r="I6" s="192">
        <f>C9*H6</f>
        <v>30</v>
      </c>
      <c r="J6" s="182">
        <f>CEILING(I6/F6,1)</f>
        <v>3</v>
      </c>
    </row>
    <row r="7" spans="1:14" x14ac:dyDescent="0.25">
      <c r="A7" s="195"/>
      <c r="B7" s="185"/>
      <c r="C7" s="29">
        <v>175532</v>
      </c>
      <c r="D7" s="29" t="s">
        <v>74</v>
      </c>
      <c r="E7" s="139">
        <v>1.5</v>
      </c>
      <c r="F7" s="181"/>
      <c r="G7" s="189"/>
      <c r="H7" s="191"/>
      <c r="I7" s="193"/>
      <c r="J7" s="183"/>
    </row>
    <row r="8" spans="1:14" x14ac:dyDescent="0.25">
      <c r="A8" s="195"/>
      <c r="B8" s="4"/>
      <c r="F8" s="4"/>
      <c r="G8" s="4"/>
      <c r="H8" s="6"/>
      <c r="I8" s="4"/>
      <c r="J8" s="4"/>
    </row>
    <row r="9" spans="1:14" x14ac:dyDescent="0.25">
      <c r="A9" s="195"/>
      <c r="B9" s="4" t="s">
        <v>103</v>
      </c>
      <c r="C9" s="90">
        <v>100</v>
      </c>
      <c r="D9" s="4"/>
      <c r="E9" s="4"/>
      <c r="F9" s="4"/>
      <c r="G9" s="4"/>
      <c r="H9" s="6"/>
      <c r="I9" s="4"/>
      <c r="J9" s="120"/>
    </row>
    <row r="10" spans="1:14" x14ac:dyDescent="0.25">
      <c r="A10" s="195"/>
      <c r="B10" t="s">
        <v>104</v>
      </c>
      <c r="C10" s="93">
        <v>1</v>
      </c>
      <c r="E10" s="4"/>
      <c r="F10" s="4"/>
      <c r="G10" s="4"/>
      <c r="H10" s="6"/>
      <c r="I10" s="4"/>
      <c r="J10" s="92"/>
    </row>
    <row r="11" spans="1:14" x14ac:dyDescent="0.25">
      <c r="A11" s="196"/>
      <c r="B11" t="s">
        <v>109</v>
      </c>
      <c r="C11" s="154">
        <v>2</v>
      </c>
      <c r="D11" s="4"/>
      <c r="E11" s="4"/>
      <c r="F11" s="62"/>
      <c r="G11" s="4"/>
      <c r="H11" s="4"/>
      <c r="I11" s="4"/>
      <c r="J11" s="92"/>
    </row>
    <row r="12" spans="1:14" x14ac:dyDescent="0.25">
      <c r="A12" s="85"/>
      <c r="J12" s="92"/>
      <c r="K12" s="4"/>
      <c r="M12" s="4"/>
      <c r="N12" s="4"/>
    </row>
    <row r="13" spans="1:14" x14ac:dyDescent="0.25">
      <c r="B13" s="220" t="s">
        <v>142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ht="30" x14ac:dyDescent="0.25">
      <c r="A15" s="3" t="s">
        <v>0</v>
      </c>
      <c r="B15" s="3" t="s">
        <v>4</v>
      </c>
      <c r="C15" s="3" t="s">
        <v>5</v>
      </c>
      <c r="D15" s="3" t="s">
        <v>1</v>
      </c>
      <c r="E15" s="17" t="s">
        <v>11</v>
      </c>
      <c r="F15" s="3" t="s">
        <v>43</v>
      </c>
      <c r="G15" s="17" t="s">
        <v>141</v>
      </c>
      <c r="H15" s="3" t="s">
        <v>7</v>
      </c>
      <c r="I15" s="3" t="s">
        <v>9</v>
      </c>
      <c r="J15" s="3" t="s">
        <v>10</v>
      </c>
    </row>
    <row r="16" spans="1:14" x14ac:dyDescent="0.25">
      <c r="A16" s="194" t="s">
        <v>83</v>
      </c>
      <c r="B16" s="184" t="s">
        <v>2</v>
      </c>
      <c r="C16" s="8">
        <v>150633</v>
      </c>
      <c r="D16" s="9" t="s">
        <v>13</v>
      </c>
      <c r="E16" s="138">
        <v>23.7</v>
      </c>
      <c r="F16" s="186">
        <f>E16+E17</f>
        <v>30</v>
      </c>
      <c r="G16" s="188">
        <v>0.4</v>
      </c>
      <c r="H16" s="190">
        <f>G16*C29</f>
        <v>0</v>
      </c>
      <c r="I16" s="192">
        <f>C28*H16</f>
        <v>0</v>
      </c>
      <c r="J16" s="182">
        <f>CEILING(I16/F16,1)</f>
        <v>0</v>
      </c>
    </row>
    <row r="17" spans="1:10" x14ac:dyDescent="0.25">
      <c r="A17" s="195"/>
      <c r="B17" s="185"/>
      <c r="C17" s="30">
        <v>439730</v>
      </c>
      <c r="D17" s="31" t="s">
        <v>12</v>
      </c>
      <c r="E17" s="139">
        <v>6.3</v>
      </c>
      <c r="F17" s="187"/>
      <c r="G17" s="189"/>
      <c r="H17" s="191"/>
      <c r="I17" s="193"/>
      <c r="J17" s="183"/>
    </row>
    <row r="18" spans="1:10" x14ac:dyDescent="0.25">
      <c r="A18" s="195"/>
      <c r="B18" s="184" t="s">
        <v>75</v>
      </c>
      <c r="C18" s="8">
        <v>173988</v>
      </c>
      <c r="D18" s="9" t="s">
        <v>78</v>
      </c>
      <c r="E18" s="138">
        <v>17</v>
      </c>
      <c r="F18" s="186">
        <f>E18+E19</f>
        <v>20</v>
      </c>
      <c r="G18" s="188">
        <v>0.9</v>
      </c>
      <c r="H18" s="190">
        <f>G18</f>
        <v>0.9</v>
      </c>
      <c r="I18" s="180">
        <f>C28*H18</f>
        <v>90</v>
      </c>
      <c r="J18" s="182">
        <f>CEILING(I18/F18,1)</f>
        <v>5</v>
      </c>
    </row>
    <row r="19" spans="1:10" x14ac:dyDescent="0.25">
      <c r="A19" s="195"/>
      <c r="B19" s="185"/>
      <c r="C19" s="30">
        <v>173999</v>
      </c>
      <c r="D19" s="31" t="s">
        <v>79</v>
      </c>
      <c r="E19" s="139">
        <v>3</v>
      </c>
      <c r="F19" s="187"/>
      <c r="G19" s="189"/>
      <c r="H19" s="191"/>
      <c r="I19" s="181"/>
      <c r="J19" s="183"/>
    </row>
    <row r="20" spans="1:10" x14ac:dyDescent="0.25">
      <c r="A20" s="195"/>
      <c r="B20" s="150" t="s">
        <v>76</v>
      </c>
      <c r="C20" s="28">
        <v>175510</v>
      </c>
      <c r="D20" s="28" t="s">
        <v>82</v>
      </c>
      <c r="E20" s="138"/>
      <c r="F20" s="130" t="s">
        <v>93</v>
      </c>
      <c r="G20" s="132"/>
      <c r="H20" s="134"/>
      <c r="I20" s="130">
        <f>C28</f>
        <v>100</v>
      </c>
      <c r="J20" s="155">
        <f>CEILING(I20/67.5,1)</f>
        <v>2</v>
      </c>
    </row>
    <row r="21" spans="1:10" x14ac:dyDescent="0.25">
      <c r="A21" s="195"/>
      <c r="B21" s="184" t="s">
        <v>77</v>
      </c>
      <c r="C21" s="28">
        <v>174001</v>
      </c>
      <c r="D21" s="28" t="s">
        <v>80</v>
      </c>
      <c r="E21" s="138">
        <v>16</v>
      </c>
      <c r="F21" s="180">
        <f>E21+E22</f>
        <v>20</v>
      </c>
      <c r="G21" s="188">
        <v>0.5</v>
      </c>
      <c r="H21" s="190">
        <f>G21</f>
        <v>0.5</v>
      </c>
      <c r="I21" s="180">
        <f>C28*H21</f>
        <v>50</v>
      </c>
      <c r="J21" s="182">
        <f>CEILING(I21/F21,1)</f>
        <v>3</v>
      </c>
    </row>
    <row r="22" spans="1:10" x14ac:dyDescent="0.25">
      <c r="A22" s="195"/>
      <c r="B22" s="185"/>
      <c r="C22" s="29">
        <v>174002</v>
      </c>
      <c r="D22" s="29" t="s">
        <v>81</v>
      </c>
      <c r="E22" s="139">
        <v>4</v>
      </c>
      <c r="F22" s="181"/>
      <c r="G22" s="189"/>
      <c r="H22" s="191"/>
      <c r="I22" s="181"/>
      <c r="J22" s="183"/>
    </row>
    <row r="23" spans="1:10" x14ac:dyDescent="0.25">
      <c r="A23" s="195"/>
      <c r="B23" s="184" t="s">
        <v>3</v>
      </c>
      <c r="C23" s="28">
        <v>401319</v>
      </c>
      <c r="D23" s="28" t="s">
        <v>91</v>
      </c>
      <c r="E23" s="138">
        <v>15.8</v>
      </c>
      <c r="F23" s="186">
        <f>E23+E24</f>
        <v>20</v>
      </c>
      <c r="G23" s="188">
        <v>1.4</v>
      </c>
      <c r="H23" s="190">
        <f>G23*2</f>
        <v>2.8</v>
      </c>
      <c r="I23" s="180">
        <f>C28*H23</f>
        <v>280</v>
      </c>
      <c r="J23" s="182">
        <f>CEILING(I23/F23,1)</f>
        <v>14</v>
      </c>
    </row>
    <row r="24" spans="1:10" x14ac:dyDescent="0.25">
      <c r="A24" s="195"/>
      <c r="B24" s="185"/>
      <c r="C24" s="29">
        <v>166300</v>
      </c>
      <c r="D24" s="29" t="s">
        <v>73</v>
      </c>
      <c r="E24" s="139">
        <v>4.2</v>
      </c>
      <c r="F24" s="187"/>
      <c r="G24" s="189"/>
      <c r="H24" s="191"/>
      <c r="I24" s="181"/>
      <c r="J24" s="183"/>
    </row>
    <row r="25" spans="1:10" x14ac:dyDescent="0.25">
      <c r="A25" s="195"/>
      <c r="B25" s="184" t="s">
        <v>17</v>
      </c>
      <c r="C25" s="28">
        <v>495571</v>
      </c>
      <c r="D25" s="28" t="s">
        <v>92</v>
      </c>
      <c r="E25" s="138">
        <v>8.5</v>
      </c>
      <c r="F25" s="180">
        <f>E25+E26</f>
        <v>10</v>
      </c>
      <c r="G25" s="188">
        <v>0.15</v>
      </c>
      <c r="H25" s="190">
        <f>G25*C30</f>
        <v>0.3</v>
      </c>
      <c r="I25" s="180">
        <f>H25*C28</f>
        <v>30</v>
      </c>
      <c r="J25" s="182">
        <f>CEILING(I25/F25,1)</f>
        <v>3</v>
      </c>
    </row>
    <row r="26" spans="1:10" x14ac:dyDescent="0.25">
      <c r="A26" s="195"/>
      <c r="B26" s="185"/>
      <c r="C26" s="29">
        <v>175532</v>
      </c>
      <c r="D26" s="29" t="s">
        <v>74</v>
      </c>
      <c r="E26" s="139">
        <v>1.5</v>
      </c>
      <c r="F26" s="181"/>
      <c r="G26" s="189"/>
      <c r="H26" s="191"/>
      <c r="I26" s="181"/>
      <c r="J26" s="183"/>
    </row>
    <row r="27" spans="1:10" x14ac:dyDescent="0.25">
      <c r="A27" s="195"/>
      <c r="H27" s="6"/>
    </row>
    <row r="28" spans="1:10" x14ac:dyDescent="0.25">
      <c r="A28" s="195"/>
      <c r="B28" s="4" t="s">
        <v>103</v>
      </c>
      <c r="C28" s="90">
        <v>100</v>
      </c>
      <c r="J28" s="120"/>
    </row>
    <row r="29" spans="1:10" x14ac:dyDescent="0.25">
      <c r="A29" s="195"/>
      <c r="B29" t="s">
        <v>104</v>
      </c>
      <c r="C29" s="93">
        <v>0</v>
      </c>
      <c r="D29" t="s">
        <v>140</v>
      </c>
      <c r="J29" s="92"/>
    </row>
    <row r="30" spans="1:10" x14ac:dyDescent="0.25">
      <c r="A30" s="196"/>
      <c r="B30" t="s">
        <v>109</v>
      </c>
      <c r="C30" s="154">
        <v>2</v>
      </c>
      <c r="D30" s="4"/>
      <c r="J30" s="92"/>
    </row>
    <row r="32" spans="1:10" x14ac:dyDescent="0.25">
      <c r="B32" s="220" t="s">
        <v>142</v>
      </c>
    </row>
  </sheetData>
  <mergeCells count="50">
    <mergeCell ref="A2:A11"/>
    <mergeCell ref="B4:B5"/>
    <mergeCell ref="I4:I5"/>
    <mergeCell ref="A16:A30"/>
    <mergeCell ref="B25:B26"/>
    <mergeCell ref="F25:F26"/>
    <mergeCell ref="G25:G26"/>
    <mergeCell ref="H25:H26"/>
    <mergeCell ref="J4:J5"/>
    <mergeCell ref="B6:B7"/>
    <mergeCell ref="F6:F7"/>
    <mergeCell ref="G6:G7"/>
    <mergeCell ref="I21:I22"/>
    <mergeCell ref="J21:J22"/>
    <mergeCell ref="B16:B17"/>
    <mergeCell ref="B18:B19"/>
    <mergeCell ref="G21:G22"/>
    <mergeCell ref="H21:H22"/>
    <mergeCell ref="H23:H24"/>
    <mergeCell ref="I6:I7"/>
    <mergeCell ref="J6:J7"/>
    <mergeCell ref="G4:G5"/>
    <mergeCell ref="F4:F5"/>
    <mergeCell ref="I23:I24"/>
    <mergeCell ref="J23:J24"/>
    <mergeCell ref="J18:J19"/>
    <mergeCell ref="J16:J17"/>
    <mergeCell ref="F16:F17"/>
    <mergeCell ref="G16:G17"/>
    <mergeCell ref="H16:H17"/>
    <mergeCell ref="I16:I17"/>
    <mergeCell ref="F23:F24"/>
    <mergeCell ref="G23:G24"/>
    <mergeCell ref="F21:F22"/>
    <mergeCell ref="I25:I26"/>
    <mergeCell ref="J25:J26"/>
    <mergeCell ref="B2:B3"/>
    <mergeCell ref="F2:F3"/>
    <mergeCell ref="G2:G3"/>
    <mergeCell ref="H2:H3"/>
    <mergeCell ref="I2:I3"/>
    <mergeCell ref="J2:J3"/>
    <mergeCell ref="H4:H5"/>
    <mergeCell ref="F18:F19"/>
    <mergeCell ref="B23:B24"/>
    <mergeCell ref="G18:G19"/>
    <mergeCell ref="H18:H19"/>
    <mergeCell ref="B21:B22"/>
    <mergeCell ref="H6:H7"/>
    <mergeCell ref="I18:I19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pane xSplit="4" ySplit="1" topLeftCell="E2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28.85546875" bestFit="1" customWidth="1"/>
    <col min="2" max="2" width="18.85546875" bestFit="1" customWidth="1"/>
    <col min="3" max="3" width="7" bestFit="1" customWidth="1"/>
    <col min="4" max="4" width="39.5703125" customWidth="1"/>
    <col min="5" max="5" width="12.5703125" customWidth="1"/>
    <col min="6" max="6" width="8.85546875" customWidth="1"/>
    <col min="7" max="7" width="13.140625" customWidth="1"/>
    <col min="8" max="8" width="10.5703125" customWidth="1"/>
    <col min="9" max="9" width="12.140625" customWidth="1"/>
    <col min="10" max="10" width="11.42578125" bestFit="1" customWidth="1"/>
  </cols>
  <sheetData>
    <row r="1" spans="1:10" ht="30" x14ac:dyDescent="0.25">
      <c r="A1" s="3" t="s">
        <v>0</v>
      </c>
      <c r="B1" s="3" t="s">
        <v>4</v>
      </c>
      <c r="C1" s="3" t="s">
        <v>5</v>
      </c>
      <c r="D1" s="3" t="s">
        <v>1</v>
      </c>
      <c r="E1" s="17" t="s">
        <v>11</v>
      </c>
      <c r="F1" s="3" t="s">
        <v>43</v>
      </c>
      <c r="G1" s="17" t="s">
        <v>141</v>
      </c>
      <c r="H1" s="3" t="s">
        <v>7</v>
      </c>
      <c r="I1" s="17" t="s">
        <v>9</v>
      </c>
      <c r="J1" s="3" t="s">
        <v>10</v>
      </c>
    </row>
    <row r="2" spans="1:10" x14ac:dyDescent="0.25">
      <c r="A2" s="203" t="s">
        <v>63</v>
      </c>
      <c r="B2" s="184" t="s">
        <v>2</v>
      </c>
      <c r="C2" s="8">
        <v>150633</v>
      </c>
      <c r="D2" s="9" t="s">
        <v>13</v>
      </c>
      <c r="E2" s="138">
        <v>23.7</v>
      </c>
      <c r="F2" s="186">
        <f>E2+E3</f>
        <v>30</v>
      </c>
      <c r="G2" s="188">
        <v>0.4</v>
      </c>
      <c r="H2" s="190">
        <f>G2*C11</f>
        <v>0.4</v>
      </c>
      <c r="I2" s="192">
        <f>C10*H2</f>
        <v>40</v>
      </c>
      <c r="J2" s="182">
        <f>CEILING(I2/F2,1)</f>
        <v>2</v>
      </c>
    </row>
    <row r="3" spans="1:10" x14ac:dyDescent="0.25">
      <c r="A3" s="204"/>
      <c r="B3" s="185"/>
      <c r="C3" s="30">
        <v>439730</v>
      </c>
      <c r="D3" s="31" t="s">
        <v>12</v>
      </c>
      <c r="E3" s="139">
        <v>6.3</v>
      </c>
      <c r="F3" s="187"/>
      <c r="G3" s="189"/>
      <c r="H3" s="191"/>
      <c r="I3" s="193"/>
      <c r="J3" s="183"/>
    </row>
    <row r="4" spans="1:10" x14ac:dyDescent="0.25">
      <c r="A4" s="204"/>
      <c r="B4" s="184" t="s">
        <v>3</v>
      </c>
      <c r="C4" s="61">
        <v>157423</v>
      </c>
      <c r="D4" s="50" t="s">
        <v>18</v>
      </c>
      <c r="E4" s="138">
        <v>23.7</v>
      </c>
      <c r="F4" s="180">
        <f>E4+E5</f>
        <v>30</v>
      </c>
      <c r="G4" s="188">
        <v>0.4</v>
      </c>
      <c r="H4" s="190">
        <f>G4*C12</f>
        <v>0.8</v>
      </c>
      <c r="I4" s="192">
        <f>H4*C10</f>
        <v>80</v>
      </c>
      <c r="J4" s="182">
        <f>CEILING(I4/F4,1)</f>
        <v>3</v>
      </c>
    </row>
    <row r="5" spans="1:10" x14ac:dyDescent="0.25">
      <c r="A5" s="204"/>
      <c r="B5" s="197"/>
      <c r="C5" s="52">
        <v>439730</v>
      </c>
      <c r="D5" s="4" t="s">
        <v>12</v>
      </c>
      <c r="E5" s="145">
        <v>6.3</v>
      </c>
      <c r="F5" s="198"/>
      <c r="G5" s="199"/>
      <c r="H5" s="200"/>
      <c r="I5" s="201"/>
      <c r="J5" s="202"/>
    </row>
    <row r="6" spans="1:10" x14ac:dyDescent="0.25">
      <c r="A6" s="204"/>
      <c r="B6" s="185"/>
      <c r="C6" s="76">
        <v>509552</v>
      </c>
      <c r="D6" s="76" t="s">
        <v>94</v>
      </c>
      <c r="E6" s="77">
        <v>20</v>
      </c>
      <c r="F6" s="131">
        <f>E6</f>
        <v>20</v>
      </c>
      <c r="G6" s="133">
        <v>1.75</v>
      </c>
      <c r="H6" s="135">
        <f>G6*C12</f>
        <v>3.5</v>
      </c>
      <c r="I6" s="139">
        <f>C10*H6</f>
        <v>350</v>
      </c>
      <c r="J6" s="156">
        <f>CEILING(I6/F6,1)</f>
        <v>18</v>
      </c>
    </row>
    <row r="7" spans="1:10" x14ac:dyDescent="0.25">
      <c r="A7" s="204"/>
      <c r="B7" s="184" t="s">
        <v>17</v>
      </c>
      <c r="C7" s="28">
        <v>532876</v>
      </c>
      <c r="D7" s="28" t="s">
        <v>21</v>
      </c>
      <c r="E7" s="138">
        <v>8</v>
      </c>
      <c r="F7" s="180">
        <f>E7+E8</f>
        <v>12</v>
      </c>
      <c r="G7" s="188">
        <v>0.75</v>
      </c>
      <c r="H7" s="190">
        <f>G7*C11</f>
        <v>0.75</v>
      </c>
      <c r="I7" s="192">
        <f>C10*H7</f>
        <v>75</v>
      </c>
      <c r="J7" s="182">
        <f>CEILING(I7/F7,1)</f>
        <v>7</v>
      </c>
    </row>
    <row r="8" spans="1:10" x14ac:dyDescent="0.25">
      <c r="A8" s="204"/>
      <c r="B8" s="185"/>
      <c r="C8" s="29">
        <v>532877</v>
      </c>
      <c r="D8" s="29" t="s">
        <v>22</v>
      </c>
      <c r="E8" s="139">
        <v>4</v>
      </c>
      <c r="F8" s="181"/>
      <c r="G8" s="189"/>
      <c r="H8" s="191"/>
      <c r="I8" s="193"/>
      <c r="J8" s="183"/>
    </row>
    <row r="9" spans="1:10" x14ac:dyDescent="0.25">
      <c r="A9" s="204"/>
      <c r="B9" s="4"/>
      <c r="F9" s="4"/>
      <c r="G9" s="4"/>
      <c r="H9" s="6"/>
      <c r="I9" s="4"/>
      <c r="J9" s="4"/>
    </row>
    <row r="10" spans="1:10" x14ac:dyDescent="0.25">
      <c r="A10" s="204"/>
      <c r="B10" s="4" t="s">
        <v>103</v>
      </c>
      <c r="C10" s="90">
        <v>100</v>
      </c>
      <c r="D10" s="4"/>
      <c r="E10" s="4"/>
      <c r="F10" s="4"/>
      <c r="G10" s="4"/>
      <c r="H10" s="6"/>
      <c r="I10" s="4"/>
      <c r="J10" s="120"/>
    </row>
    <row r="11" spans="1:10" x14ac:dyDescent="0.25">
      <c r="A11" s="204"/>
      <c r="B11" t="s">
        <v>104</v>
      </c>
      <c r="C11" s="93">
        <v>1</v>
      </c>
      <c r="E11" s="4"/>
      <c r="F11" s="4"/>
      <c r="G11" s="4"/>
      <c r="H11" s="6"/>
      <c r="I11" s="4"/>
      <c r="J11" s="92"/>
    </row>
    <row r="12" spans="1:10" x14ac:dyDescent="0.25">
      <c r="A12" s="204"/>
      <c r="B12" s="4" t="s">
        <v>102</v>
      </c>
      <c r="C12" s="98">
        <v>2</v>
      </c>
      <c r="D12" s="92" t="s">
        <v>118</v>
      </c>
      <c r="E12" s="4"/>
      <c r="F12" s="47"/>
      <c r="G12" s="4"/>
      <c r="H12" s="4"/>
      <c r="I12" s="4"/>
      <c r="J12" s="92"/>
    </row>
    <row r="13" spans="1:10" x14ac:dyDescent="0.25">
      <c r="A13" s="205"/>
    </row>
    <row r="14" spans="1:10" x14ac:dyDescent="0.25">
      <c r="B14" s="220" t="s">
        <v>142</v>
      </c>
      <c r="C14" s="4"/>
    </row>
    <row r="15" spans="1:10" x14ac:dyDescent="0.25">
      <c r="D15" s="23"/>
    </row>
  </sheetData>
  <mergeCells count="19">
    <mergeCell ref="A2:A13"/>
    <mergeCell ref="B2:B3"/>
    <mergeCell ref="F2:F3"/>
    <mergeCell ref="G2:G3"/>
    <mergeCell ref="H2:H3"/>
    <mergeCell ref="H7:H8"/>
    <mergeCell ref="I2:I3"/>
    <mergeCell ref="J2:J3"/>
    <mergeCell ref="B4:B6"/>
    <mergeCell ref="F4:F5"/>
    <mergeCell ref="G4:G5"/>
    <mergeCell ref="H4:H5"/>
    <mergeCell ref="I4:I5"/>
    <mergeCell ref="J4:J5"/>
    <mergeCell ref="I7:I8"/>
    <mergeCell ref="J7:J8"/>
    <mergeCell ref="B7:B8"/>
    <mergeCell ref="F7:F8"/>
    <mergeCell ref="G7:G8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pane xSplit="4" ySplit="1" topLeftCell="E2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22.5703125" bestFit="1" customWidth="1"/>
    <col min="2" max="2" width="15.140625" bestFit="1" customWidth="1"/>
    <col min="3" max="3" width="7" bestFit="1" customWidth="1"/>
    <col min="4" max="4" width="37.28515625" bestFit="1" customWidth="1"/>
    <col min="5" max="5" width="16.140625" style="74" bestFit="1" customWidth="1"/>
    <col min="6" max="6" width="8.85546875" style="74" customWidth="1"/>
    <col min="7" max="7" width="9.7109375" style="74" bestFit="1" customWidth="1"/>
    <col min="8" max="8" width="10.42578125" style="74" bestFit="1" customWidth="1"/>
    <col min="9" max="9" width="12.140625" style="74" bestFit="1" customWidth="1"/>
    <col min="10" max="10" width="11.42578125" style="74" bestFit="1" customWidth="1"/>
  </cols>
  <sheetData>
    <row r="1" spans="1:10" ht="30" x14ac:dyDescent="0.25">
      <c r="A1" s="3" t="s">
        <v>0</v>
      </c>
      <c r="B1" s="3" t="s">
        <v>4</v>
      </c>
      <c r="C1" s="3" t="s">
        <v>5</v>
      </c>
      <c r="D1" s="3" t="s">
        <v>1</v>
      </c>
      <c r="E1" s="170" t="s">
        <v>115</v>
      </c>
      <c r="F1" s="171" t="s">
        <v>43</v>
      </c>
      <c r="G1" s="170" t="s">
        <v>144</v>
      </c>
      <c r="H1" s="171" t="s">
        <v>114</v>
      </c>
      <c r="I1" s="170" t="s">
        <v>116</v>
      </c>
      <c r="J1" s="171" t="s">
        <v>10</v>
      </c>
    </row>
    <row r="2" spans="1:10" x14ac:dyDescent="0.25">
      <c r="A2" s="203" t="s">
        <v>111</v>
      </c>
      <c r="B2" s="157" t="s">
        <v>75</v>
      </c>
      <c r="C2" s="28">
        <v>74533</v>
      </c>
      <c r="D2" s="28" t="s">
        <v>89</v>
      </c>
      <c r="E2" s="158">
        <v>6</v>
      </c>
      <c r="F2" s="159">
        <f>E2</f>
        <v>6</v>
      </c>
      <c r="G2" s="158">
        <v>1.2</v>
      </c>
      <c r="H2" s="159">
        <f>G2</f>
        <v>1.2</v>
      </c>
      <c r="I2" s="158">
        <f>G2*C7</f>
        <v>24</v>
      </c>
      <c r="J2" s="160">
        <f>CEILING(I2/E2,1)</f>
        <v>4</v>
      </c>
    </row>
    <row r="3" spans="1:10" x14ac:dyDescent="0.25">
      <c r="A3" s="204"/>
      <c r="B3" s="100" t="s">
        <v>90</v>
      </c>
      <c r="C3" s="33">
        <v>406610</v>
      </c>
      <c r="D3" s="33" t="s">
        <v>96</v>
      </c>
      <c r="E3" s="101">
        <v>25</v>
      </c>
      <c r="F3" s="103">
        <v>25</v>
      </c>
      <c r="G3" s="101">
        <v>1</v>
      </c>
      <c r="H3" s="103">
        <f>G3</f>
        <v>1</v>
      </c>
      <c r="I3" s="101">
        <f>G3*C7</f>
        <v>20</v>
      </c>
      <c r="J3" s="161">
        <f>CEILING(I3/E3,1)</f>
        <v>1</v>
      </c>
    </row>
    <row r="4" spans="1:10" x14ac:dyDescent="0.25">
      <c r="A4" s="204"/>
      <c r="B4" s="11" t="s">
        <v>95</v>
      </c>
      <c r="C4" s="13">
        <v>494431</v>
      </c>
      <c r="D4" s="13" t="s">
        <v>97</v>
      </c>
      <c r="E4" s="86">
        <v>100</v>
      </c>
      <c r="F4" s="148">
        <v>100</v>
      </c>
      <c r="G4" s="86">
        <v>1</v>
      </c>
      <c r="H4" s="104">
        <v>1</v>
      </c>
      <c r="I4" s="86">
        <f>G4*C7</f>
        <v>20</v>
      </c>
      <c r="J4" s="162">
        <f>CEILING(I4/E4,1)</f>
        <v>1</v>
      </c>
    </row>
    <row r="5" spans="1:10" x14ac:dyDescent="0.25">
      <c r="A5" s="204"/>
      <c r="B5" s="163" t="s">
        <v>98</v>
      </c>
      <c r="C5" s="72">
        <v>471118</v>
      </c>
      <c r="D5" s="37" t="s">
        <v>88</v>
      </c>
      <c r="E5" s="34">
        <v>1.2</v>
      </c>
      <c r="F5" s="64"/>
      <c r="G5" s="66"/>
      <c r="H5" s="39">
        <v>1</v>
      </c>
      <c r="I5" s="105">
        <f>H5*C7</f>
        <v>20</v>
      </c>
      <c r="J5" s="164">
        <f>CEILING(C7/1.2,1)</f>
        <v>17</v>
      </c>
    </row>
    <row r="6" spans="1:10" ht="15" customHeight="1" x14ac:dyDescent="0.25">
      <c r="A6" s="204"/>
      <c r="B6" s="4"/>
      <c r="E6" s="130"/>
      <c r="F6" s="149"/>
      <c r="G6" s="134"/>
      <c r="H6" s="140"/>
      <c r="I6" s="141"/>
      <c r="J6" s="146"/>
    </row>
    <row r="7" spans="1:10" ht="15" customHeight="1" x14ac:dyDescent="0.25">
      <c r="A7" s="204"/>
      <c r="B7" s="4" t="s">
        <v>113</v>
      </c>
      <c r="C7" s="94">
        <v>20</v>
      </c>
      <c r="D7" s="4"/>
      <c r="E7" s="142"/>
      <c r="F7" s="149"/>
      <c r="G7" s="144"/>
      <c r="H7" s="144"/>
      <c r="I7" s="141"/>
      <c r="J7" s="166"/>
    </row>
    <row r="8" spans="1:10" ht="15" customHeight="1" x14ac:dyDescent="0.25">
      <c r="A8" s="205"/>
      <c r="D8" s="2"/>
      <c r="E8" s="142"/>
      <c r="F8" s="149"/>
      <c r="G8" s="144"/>
      <c r="H8" s="144"/>
      <c r="I8" s="141"/>
      <c r="J8" s="167"/>
    </row>
    <row r="9" spans="1:10" ht="15" customHeight="1" x14ac:dyDescent="0.25">
      <c r="A9" s="73"/>
      <c r="B9" s="220" t="s">
        <v>142</v>
      </c>
      <c r="C9" s="5"/>
      <c r="D9" s="2"/>
      <c r="E9" s="142"/>
      <c r="F9" s="149"/>
      <c r="G9" s="144"/>
      <c r="H9" s="144"/>
      <c r="I9" s="141"/>
      <c r="J9" s="167"/>
    </row>
    <row r="10" spans="1:10" ht="15" customHeight="1" x14ac:dyDescent="0.25">
      <c r="A10" s="73"/>
      <c r="B10" s="4"/>
      <c r="C10" s="4"/>
      <c r="D10" s="2"/>
      <c r="E10" s="142"/>
      <c r="F10" s="149"/>
      <c r="G10" s="144"/>
      <c r="H10" s="144"/>
      <c r="I10" s="141"/>
      <c r="J10" s="146"/>
    </row>
    <row r="11" spans="1:10" ht="30" x14ac:dyDescent="0.25">
      <c r="A11" s="3" t="s">
        <v>0</v>
      </c>
      <c r="B11" s="3" t="s">
        <v>4</v>
      </c>
      <c r="C11" s="3" t="s">
        <v>5</v>
      </c>
      <c r="D11" s="3" t="s">
        <v>1</v>
      </c>
      <c r="E11" s="170" t="s">
        <v>115</v>
      </c>
      <c r="F11" s="171" t="s">
        <v>43</v>
      </c>
      <c r="G11" s="170" t="s">
        <v>144</v>
      </c>
      <c r="H11" s="171" t="s">
        <v>117</v>
      </c>
      <c r="I11" s="170" t="s">
        <v>116</v>
      </c>
      <c r="J11" s="171" t="s">
        <v>10</v>
      </c>
    </row>
    <row r="12" spans="1:10" s="75" customFormat="1" x14ac:dyDescent="0.25">
      <c r="A12" s="203" t="s">
        <v>112</v>
      </c>
      <c r="B12" s="100" t="s">
        <v>75</v>
      </c>
      <c r="C12" s="33">
        <v>74533</v>
      </c>
      <c r="D12" s="33" t="s">
        <v>89</v>
      </c>
      <c r="E12" s="101">
        <v>6</v>
      </c>
      <c r="F12" s="103">
        <f>E12</f>
        <v>6</v>
      </c>
      <c r="G12" s="101">
        <v>1.2</v>
      </c>
      <c r="H12" s="103">
        <f>G12</f>
        <v>1.2</v>
      </c>
      <c r="I12" s="101">
        <f>G12*C16</f>
        <v>24</v>
      </c>
      <c r="J12" s="161">
        <f>CEILING(I12/E12,1)</f>
        <v>4</v>
      </c>
    </row>
    <row r="13" spans="1:10" x14ac:dyDescent="0.25">
      <c r="A13" s="204"/>
      <c r="B13" s="100" t="s">
        <v>95</v>
      </c>
      <c r="C13" s="102"/>
      <c r="D13" s="102" t="s">
        <v>143</v>
      </c>
      <c r="E13" s="101">
        <v>50</v>
      </c>
      <c r="F13" s="103"/>
      <c r="G13" s="101">
        <v>1</v>
      </c>
      <c r="H13" s="103">
        <f>G13</f>
        <v>1</v>
      </c>
      <c r="I13" s="101">
        <f>G13*C16</f>
        <v>20</v>
      </c>
      <c r="J13" s="161">
        <f>CEILING(I13/E13,1)</f>
        <v>1</v>
      </c>
    </row>
    <row r="14" spans="1:10" x14ac:dyDescent="0.25">
      <c r="A14" s="204"/>
      <c r="B14" s="163" t="s">
        <v>98</v>
      </c>
      <c r="C14" s="72">
        <v>471130</v>
      </c>
      <c r="D14" s="37" t="s">
        <v>87</v>
      </c>
      <c r="E14" s="34">
        <v>1.2</v>
      </c>
      <c r="F14" s="38"/>
      <c r="G14" s="66"/>
      <c r="H14" s="39">
        <v>1</v>
      </c>
      <c r="I14" s="105">
        <f>H14*C16</f>
        <v>20</v>
      </c>
      <c r="J14" s="164">
        <f>CEILING(C16/1.2,1)</f>
        <v>17</v>
      </c>
    </row>
    <row r="15" spans="1:10" x14ac:dyDescent="0.25">
      <c r="A15" s="204"/>
      <c r="B15" s="4"/>
      <c r="C15" s="28"/>
      <c r="D15" s="28"/>
      <c r="E15" s="130"/>
      <c r="F15" s="149"/>
      <c r="G15" s="144"/>
      <c r="H15" s="140"/>
      <c r="I15" s="141"/>
      <c r="J15" s="146"/>
    </row>
    <row r="16" spans="1:10" x14ac:dyDescent="0.25">
      <c r="A16" s="204"/>
      <c r="B16" s="4" t="s">
        <v>113</v>
      </c>
      <c r="C16" s="94">
        <v>20</v>
      </c>
      <c r="D16" s="32"/>
      <c r="E16" s="142"/>
      <c r="F16" s="142"/>
      <c r="I16" s="142"/>
      <c r="J16" s="166"/>
    </row>
    <row r="17" spans="1:10" x14ac:dyDescent="0.25">
      <c r="A17" s="205"/>
      <c r="B17" s="43"/>
      <c r="F17" s="142"/>
      <c r="G17" s="144"/>
      <c r="I17" s="142"/>
      <c r="J17" s="167"/>
    </row>
    <row r="18" spans="1:10" x14ac:dyDescent="0.25">
      <c r="A18" s="73"/>
      <c r="B18" s="220" t="s">
        <v>142</v>
      </c>
      <c r="F18" s="142"/>
      <c r="G18" s="144"/>
      <c r="H18" s="140"/>
      <c r="I18" s="142"/>
      <c r="J18" s="167"/>
    </row>
    <row r="19" spans="1:10" x14ac:dyDescent="0.25">
      <c r="A19" s="73"/>
      <c r="B19" s="4"/>
      <c r="C19" s="55"/>
      <c r="D19" s="13"/>
      <c r="E19" s="147"/>
      <c r="F19" s="142"/>
      <c r="G19" s="144"/>
      <c r="H19" s="140"/>
      <c r="I19" s="142"/>
      <c r="J19" s="146"/>
    </row>
    <row r="20" spans="1:10" x14ac:dyDescent="0.25">
      <c r="A20" s="13"/>
      <c r="B20" s="4"/>
      <c r="C20" s="4"/>
      <c r="D20" s="4"/>
      <c r="E20" s="142"/>
      <c r="F20" s="142"/>
      <c r="G20" s="144"/>
      <c r="H20" s="144"/>
      <c r="I20" s="142"/>
      <c r="J20" s="146"/>
    </row>
    <row r="21" spans="1:10" x14ac:dyDescent="0.25">
      <c r="F21" s="140"/>
      <c r="G21" s="140"/>
      <c r="I21" s="140"/>
      <c r="J21" s="140"/>
    </row>
    <row r="22" spans="1:10" x14ac:dyDescent="0.25">
      <c r="A22" s="73"/>
      <c r="B22" s="4"/>
      <c r="C22" s="4"/>
      <c r="D22" s="4"/>
      <c r="E22" s="140"/>
      <c r="F22" s="140"/>
      <c r="G22" s="140"/>
      <c r="H22" s="140"/>
      <c r="I22" s="140"/>
      <c r="J22" s="140"/>
    </row>
    <row r="25" spans="1:10" x14ac:dyDescent="0.25">
      <c r="A25" s="1"/>
      <c r="B25" s="1"/>
      <c r="C25" s="1"/>
      <c r="D25" s="1"/>
      <c r="E25" s="148"/>
      <c r="F25" s="148"/>
      <c r="G25" s="148"/>
      <c r="H25" s="148"/>
      <c r="I25" s="148"/>
      <c r="J25" s="148"/>
    </row>
    <row r="26" spans="1:10" x14ac:dyDescent="0.25">
      <c r="A26" s="3"/>
      <c r="B26" s="3"/>
      <c r="C26" s="3"/>
      <c r="D26" s="3"/>
      <c r="E26" s="165"/>
      <c r="F26" s="165"/>
      <c r="G26" s="165"/>
      <c r="H26" s="165"/>
      <c r="I26" s="165"/>
      <c r="J26" s="165"/>
    </row>
    <row r="27" spans="1:10" s="75" customFormat="1" x14ac:dyDescent="0.25">
      <c r="A27" s="10"/>
      <c r="B27" s="10"/>
      <c r="C27" s="10"/>
      <c r="D27" s="10"/>
      <c r="E27" s="168"/>
      <c r="F27" s="168"/>
      <c r="G27" s="168"/>
      <c r="H27" s="168"/>
      <c r="I27" s="168"/>
      <c r="J27" s="168"/>
    </row>
    <row r="28" spans="1:10" x14ac:dyDescent="0.25">
      <c r="A28" s="3"/>
      <c r="B28" s="3"/>
      <c r="C28" s="32"/>
      <c r="D28" s="32"/>
      <c r="E28" s="165"/>
      <c r="F28" s="165"/>
      <c r="G28" s="165"/>
      <c r="H28" s="165"/>
      <c r="I28" s="165"/>
      <c r="J28" s="165"/>
    </row>
    <row r="29" spans="1:10" x14ac:dyDescent="0.25">
      <c r="A29" s="73"/>
      <c r="B29" s="4"/>
      <c r="C29" s="5"/>
      <c r="D29" s="2"/>
      <c r="E29" s="142"/>
      <c r="F29" s="149"/>
      <c r="G29" s="144"/>
      <c r="H29" s="144"/>
      <c r="I29" s="141"/>
      <c r="J29" s="146"/>
    </row>
    <row r="30" spans="1:10" x14ac:dyDescent="0.25">
      <c r="A30" s="73"/>
      <c r="B30" s="4"/>
      <c r="C30" s="32"/>
      <c r="D30" s="32"/>
      <c r="E30" s="142"/>
      <c r="F30" s="149"/>
      <c r="G30" s="144"/>
      <c r="H30" s="144"/>
      <c r="I30" s="141"/>
      <c r="J30" s="146"/>
    </row>
    <row r="31" spans="1:10" x14ac:dyDescent="0.25">
      <c r="A31" s="73"/>
      <c r="B31" s="4"/>
      <c r="C31" s="32"/>
      <c r="D31" s="32"/>
      <c r="E31" s="142"/>
      <c r="F31" s="149"/>
      <c r="G31" s="144"/>
      <c r="H31" s="144"/>
      <c r="I31" s="141"/>
      <c r="J31" s="146"/>
    </row>
    <row r="32" spans="1:10" x14ac:dyDescent="0.25">
      <c r="A32" s="73"/>
      <c r="B32" s="4"/>
      <c r="C32" s="5"/>
      <c r="D32" s="2"/>
      <c r="E32" s="142"/>
      <c r="F32" s="149"/>
      <c r="G32" s="144"/>
      <c r="H32" s="144"/>
      <c r="I32" s="141"/>
      <c r="J32" s="146"/>
    </row>
    <row r="33" spans="1:10" x14ac:dyDescent="0.25">
      <c r="A33" s="73"/>
      <c r="B33" s="4"/>
      <c r="C33" s="32"/>
      <c r="D33" s="32"/>
      <c r="E33" s="142"/>
      <c r="F33" s="142"/>
      <c r="G33" s="144"/>
      <c r="H33" s="140"/>
      <c r="I33" s="142"/>
      <c r="J33" s="146"/>
    </row>
    <row r="34" spans="1:10" x14ac:dyDescent="0.25">
      <c r="A34" s="73"/>
      <c r="B34" s="4"/>
      <c r="C34" s="12"/>
      <c r="D34" s="4"/>
      <c r="E34" s="142"/>
      <c r="F34" s="142"/>
      <c r="G34" s="144"/>
      <c r="H34" s="144"/>
      <c r="I34" s="142"/>
      <c r="J34" s="146"/>
    </row>
    <row r="35" spans="1:10" x14ac:dyDescent="0.25">
      <c r="A35" s="73"/>
      <c r="B35" s="4"/>
      <c r="C35" s="4"/>
      <c r="D35" s="32"/>
      <c r="E35" s="169"/>
      <c r="F35" s="140"/>
      <c r="G35" s="140"/>
      <c r="H35" s="169"/>
      <c r="I35" s="140"/>
      <c r="J35" s="140"/>
    </row>
    <row r="36" spans="1:10" x14ac:dyDescent="0.25">
      <c r="A36" s="73"/>
      <c r="B36" s="4"/>
      <c r="C36" s="4"/>
      <c r="D36" s="4"/>
      <c r="E36" s="140"/>
      <c r="F36" s="140"/>
      <c r="G36" s="140"/>
      <c r="H36" s="140"/>
      <c r="I36" s="140"/>
      <c r="J36" s="140"/>
    </row>
    <row r="37" spans="1:10" x14ac:dyDescent="0.25">
      <c r="A37" s="13"/>
      <c r="B37" s="13"/>
      <c r="C37" s="13"/>
      <c r="D37" s="13"/>
      <c r="E37" s="80"/>
      <c r="F37" s="80"/>
      <c r="G37" s="80"/>
      <c r="H37" s="80"/>
      <c r="I37" s="80"/>
      <c r="J37" s="80"/>
    </row>
  </sheetData>
  <mergeCells count="2">
    <mergeCell ref="A2:A8"/>
    <mergeCell ref="A12:A17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48.7109375" defaultRowHeight="15" x14ac:dyDescent="0.25"/>
  <cols>
    <col min="1" max="1" width="27.28515625" bestFit="1" customWidth="1"/>
    <col min="2" max="2" width="18.7109375" bestFit="1" customWidth="1"/>
    <col min="3" max="3" width="7" bestFit="1" customWidth="1"/>
    <col min="4" max="4" width="37.42578125" bestFit="1" customWidth="1"/>
    <col min="5" max="5" width="13.28515625" customWidth="1"/>
    <col min="6" max="6" width="11.7109375" customWidth="1"/>
    <col min="7" max="7" width="13.7109375" customWidth="1"/>
    <col min="8" max="8" width="11.42578125" customWidth="1"/>
    <col min="9" max="9" width="12.42578125" customWidth="1"/>
    <col min="10" max="10" width="12.7109375" customWidth="1"/>
  </cols>
  <sheetData>
    <row r="1" spans="1:10" ht="30" x14ac:dyDescent="0.25">
      <c r="A1" s="3" t="s">
        <v>0</v>
      </c>
      <c r="B1" s="3" t="s">
        <v>4</v>
      </c>
      <c r="C1" s="3" t="s">
        <v>5</v>
      </c>
      <c r="D1" s="3" t="s">
        <v>1</v>
      </c>
      <c r="E1" s="17" t="s">
        <v>11</v>
      </c>
      <c r="F1" s="3" t="s">
        <v>6</v>
      </c>
      <c r="G1" s="17" t="s">
        <v>141</v>
      </c>
      <c r="H1" s="3" t="s">
        <v>7</v>
      </c>
      <c r="I1" s="17" t="s">
        <v>9</v>
      </c>
      <c r="J1" s="3" t="s">
        <v>10</v>
      </c>
    </row>
    <row r="2" spans="1:10" x14ac:dyDescent="0.25">
      <c r="A2" s="203" t="s">
        <v>137</v>
      </c>
      <c r="B2" s="150" t="s">
        <v>2</v>
      </c>
      <c r="C2" s="8">
        <v>178834</v>
      </c>
      <c r="D2" s="9" t="s">
        <v>133</v>
      </c>
      <c r="E2" s="138">
        <v>8.33</v>
      </c>
      <c r="F2" s="136">
        <f>E2</f>
        <v>8.33</v>
      </c>
      <c r="G2" s="132">
        <v>0.15</v>
      </c>
      <c r="H2" s="134">
        <f>G2*C8</f>
        <v>0.3</v>
      </c>
      <c r="I2" s="138">
        <f>C7*H2</f>
        <v>30</v>
      </c>
      <c r="J2" s="155">
        <f>CEILING(I2/F2,1)</f>
        <v>4</v>
      </c>
    </row>
    <row r="3" spans="1:10" x14ac:dyDescent="0.25">
      <c r="A3" s="204"/>
      <c r="B3" s="184" t="s">
        <v>3</v>
      </c>
      <c r="C3" s="28">
        <v>429715</v>
      </c>
      <c r="D3" s="28" t="s">
        <v>134</v>
      </c>
      <c r="E3" s="138">
        <v>6.67</v>
      </c>
      <c r="F3" s="180">
        <f>E3+E4</f>
        <v>26.67</v>
      </c>
      <c r="G3" s="188">
        <v>1.85</v>
      </c>
      <c r="H3" s="190">
        <f>G3*C9</f>
        <v>5.5500000000000007</v>
      </c>
      <c r="I3" s="192">
        <f>H3*C7</f>
        <v>555.00000000000011</v>
      </c>
      <c r="J3" s="182">
        <f>CEILING(I3/F3,1)</f>
        <v>21</v>
      </c>
    </row>
    <row r="4" spans="1:10" x14ac:dyDescent="0.25">
      <c r="A4" s="204"/>
      <c r="B4" s="185"/>
      <c r="C4" s="29">
        <v>429716</v>
      </c>
      <c r="D4" s="29" t="s">
        <v>135</v>
      </c>
      <c r="E4" s="139">
        <v>20</v>
      </c>
      <c r="F4" s="181"/>
      <c r="G4" s="189"/>
      <c r="H4" s="191"/>
      <c r="I4" s="193"/>
      <c r="J4" s="183"/>
    </row>
    <row r="5" spans="1:10" x14ac:dyDescent="0.25">
      <c r="A5" s="204"/>
      <c r="B5" s="40" t="s">
        <v>17</v>
      </c>
      <c r="C5" s="33">
        <v>178757</v>
      </c>
      <c r="D5" s="33" t="s">
        <v>136</v>
      </c>
      <c r="E5" s="34">
        <v>10</v>
      </c>
      <c r="F5" s="65">
        <f>E5</f>
        <v>10</v>
      </c>
      <c r="G5" s="66">
        <v>0.125</v>
      </c>
      <c r="H5" s="67">
        <f>G5*C10</f>
        <v>0.25</v>
      </c>
      <c r="I5" s="34">
        <f>C7*H5</f>
        <v>25</v>
      </c>
      <c r="J5" s="164">
        <f>CEILING(I5/F5,1)</f>
        <v>3</v>
      </c>
    </row>
    <row r="6" spans="1:10" x14ac:dyDescent="0.25">
      <c r="A6" s="204"/>
      <c r="B6" s="4"/>
      <c r="F6" s="4"/>
      <c r="G6" s="4"/>
      <c r="H6" s="6"/>
      <c r="I6" s="4"/>
      <c r="J6" s="4"/>
    </row>
    <row r="7" spans="1:10" x14ac:dyDescent="0.25">
      <c r="A7" s="204"/>
      <c r="B7" s="4" t="s">
        <v>103</v>
      </c>
      <c r="C7" s="90">
        <v>100</v>
      </c>
      <c r="D7" s="4"/>
      <c r="E7" s="4"/>
      <c r="F7" s="4"/>
      <c r="G7" s="4"/>
      <c r="H7" s="6"/>
      <c r="I7" s="4"/>
      <c r="J7" s="120"/>
    </row>
    <row r="8" spans="1:10" x14ac:dyDescent="0.25">
      <c r="A8" s="204"/>
      <c r="B8" t="s">
        <v>104</v>
      </c>
      <c r="C8" s="93">
        <v>2</v>
      </c>
      <c r="E8" s="4"/>
      <c r="F8" s="4"/>
      <c r="G8" s="4"/>
      <c r="H8" s="6"/>
      <c r="I8" s="4"/>
      <c r="J8" s="92"/>
    </row>
    <row r="9" spans="1:10" x14ac:dyDescent="0.25">
      <c r="A9" s="204"/>
      <c r="B9" s="4" t="s">
        <v>138</v>
      </c>
      <c r="C9" s="152">
        <v>3</v>
      </c>
      <c r="D9" s="92" t="s">
        <v>139</v>
      </c>
      <c r="E9" s="4"/>
      <c r="F9" s="69"/>
      <c r="G9" s="4"/>
      <c r="H9" s="4"/>
      <c r="I9" s="4"/>
      <c r="J9" s="92"/>
    </row>
    <row r="10" spans="1:10" x14ac:dyDescent="0.25">
      <c r="A10" s="205"/>
      <c r="B10" s="4" t="s">
        <v>109</v>
      </c>
      <c r="C10" s="153">
        <v>2</v>
      </c>
    </row>
    <row r="12" spans="1:10" x14ac:dyDescent="0.25">
      <c r="B12" s="220" t="s">
        <v>142</v>
      </c>
    </row>
  </sheetData>
  <mergeCells count="7">
    <mergeCell ref="A2:A10"/>
    <mergeCell ref="B3:B4"/>
    <mergeCell ref="I3:I4"/>
    <mergeCell ref="J3:J4"/>
    <mergeCell ref="F3:F4"/>
    <mergeCell ref="G3:G4"/>
    <mergeCell ref="H3:H4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pane xSplit="4" ySplit="1" topLeftCell="E2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24.85546875" bestFit="1" customWidth="1"/>
    <col min="2" max="2" width="18.85546875" bestFit="1" customWidth="1"/>
    <col min="3" max="3" width="7" bestFit="1" customWidth="1"/>
    <col min="4" max="4" width="39" customWidth="1"/>
    <col min="5" max="5" width="14.7109375" customWidth="1"/>
    <col min="6" max="6" width="8.85546875" customWidth="1"/>
    <col min="7" max="7" width="14" customWidth="1"/>
    <col min="8" max="8" width="10.42578125" customWidth="1"/>
    <col min="9" max="9" width="12.140625" bestFit="1" customWidth="1"/>
    <col min="10" max="10" width="11.42578125" bestFit="1" customWidth="1"/>
  </cols>
  <sheetData>
    <row r="1" spans="1:10" ht="30" x14ac:dyDescent="0.25">
      <c r="A1" s="3" t="s">
        <v>0</v>
      </c>
      <c r="B1" s="3" t="s">
        <v>4</v>
      </c>
      <c r="C1" s="22" t="s">
        <v>5</v>
      </c>
      <c r="D1" s="22" t="s">
        <v>1</v>
      </c>
      <c r="E1" s="17" t="s">
        <v>11</v>
      </c>
      <c r="F1" s="3" t="s">
        <v>43</v>
      </c>
      <c r="G1" s="17" t="s">
        <v>141</v>
      </c>
      <c r="H1" s="3" t="s">
        <v>7</v>
      </c>
      <c r="I1" s="17" t="s">
        <v>9</v>
      </c>
      <c r="J1" s="3" t="s">
        <v>10</v>
      </c>
    </row>
    <row r="2" spans="1:10" x14ac:dyDescent="0.25">
      <c r="A2" s="203" t="s">
        <v>64</v>
      </c>
      <c r="B2" s="184" t="s">
        <v>2</v>
      </c>
      <c r="C2" s="8">
        <v>150633</v>
      </c>
      <c r="D2" s="9" t="s">
        <v>13</v>
      </c>
      <c r="E2" s="138">
        <v>23.7</v>
      </c>
      <c r="F2" s="186">
        <f>E2+E3</f>
        <v>30</v>
      </c>
      <c r="G2" s="188">
        <v>0.4</v>
      </c>
      <c r="H2" s="190">
        <f>G2*C7</f>
        <v>0.4</v>
      </c>
      <c r="I2" s="192">
        <f>C6*H2</f>
        <v>40</v>
      </c>
      <c r="J2" s="182">
        <f>CEILING(I2/F2,1)</f>
        <v>2</v>
      </c>
    </row>
    <row r="3" spans="1:10" x14ac:dyDescent="0.25">
      <c r="A3" s="204"/>
      <c r="B3" s="185"/>
      <c r="C3" s="30">
        <v>439730</v>
      </c>
      <c r="D3" s="31" t="s">
        <v>12</v>
      </c>
      <c r="E3" s="139">
        <v>6.3</v>
      </c>
      <c r="F3" s="187"/>
      <c r="G3" s="189"/>
      <c r="H3" s="191"/>
      <c r="I3" s="193"/>
      <c r="J3" s="183"/>
    </row>
    <row r="4" spans="1:10" x14ac:dyDescent="0.25">
      <c r="A4" s="204"/>
      <c r="B4" s="40" t="s">
        <v>17</v>
      </c>
      <c r="C4" s="68">
        <v>479969</v>
      </c>
      <c r="D4" s="63" t="s">
        <v>65</v>
      </c>
      <c r="E4" s="34">
        <v>19.350000000000001</v>
      </c>
      <c r="F4" s="65">
        <f>E4</f>
        <v>19.350000000000001</v>
      </c>
      <c r="G4" s="66">
        <v>1.1000000000000001</v>
      </c>
      <c r="H4" s="67">
        <f>G4</f>
        <v>1.1000000000000001</v>
      </c>
      <c r="I4" s="34">
        <f>H4*C6</f>
        <v>110.00000000000001</v>
      </c>
      <c r="J4" s="164">
        <f>CEILING(I4/F4,1)</f>
        <v>6</v>
      </c>
    </row>
    <row r="5" spans="1:10" x14ac:dyDescent="0.25">
      <c r="A5" s="204"/>
      <c r="B5" s="4"/>
      <c r="E5" s="60"/>
      <c r="F5" s="2"/>
      <c r="G5" s="19"/>
      <c r="H5" s="6"/>
      <c r="I5" s="2"/>
      <c r="J5" s="21"/>
    </row>
    <row r="6" spans="1:10" x14ac:dyDescent="0.25">
      <c r="A6" s="204"/>
      <c r="B6" s="4" t="s">
        <v>103</v>
      </c>
      <c r="C6" s="90">
        <v>100</v>
      </c>
      <c r="D6" s="23"/>
      <c r="E6" s="60"/>
      <c r="F6" s="2"/>
      <c r="G6" s="19"/>
      <c r="H6" s="19"/>
      <c r="I6" s="2"/>
      <c r="J6" s="120"/>
    </row>
    <row r="7" spans="1:10" x14ac:dyDescent="0.25">
      <c r="A7" s="204"/>
      <c r="B7" t="s">
        <v>104</v>
      </c>
      <c r="C7" s="93">
        <v>1</v>
      </c>
      <c r="F7" s="4"/>
      <c r="G7" s="4"/>
      <c r="I7" s="4"/>
      <c r="J7" s="92"/>
    </row>
    <row r="8" spans="1:10" x14ac:dyDescent="0.25">
      <c r="A8" s="205"/>
      <c r="D8" s="4"/>
      <c r="E8" s="4"/>
      <c r="F8" s="4"/>
      <c r="G8" s="4"/>
      <c r="H8" s="6"/>
      <c r="I8" s="4"/>
      <c r="J8" s="92"/>
    </row>
    <row r="9" spans="1:10" x14ac:dyDescent="0.25">
      <c r="A9" s="73"/>
      <c r="B9" s="220" t="s">
        <v>142</v>
      </c>
      <c r="C9" s="4"/>
      <c r="E9" s="4"/>
      <c r="F9" s="4"/>
      <c r="G9" s="4"/>
      <c r="H9" s="6"/>
      <c r="I9" s="4"/>
      <c r="J9" s="4"/>
    </row>
    <row r="11" spans="1:10" ht="30" x14ac:dyDescent="0.25">
      <c r="A11" s="3" t="s">
        <v>0</v>
      </c>
      <c r="B11" s="3" t="s">
        <v>4</v>
      </c>
      <c r="C11" s="22" t="s">
        <v>5</v>
      </c>
      <c r="D11" s="22" t="s">
        <v>1</v>
      </c>
      <c r="E11" s="17" t="s">
        <v>11</v>
      </c>
      <c r="F11" s="3" t="s">
        <v>43</v>
      </c>
      <c r="G11" s="17" t="s">
        <v>141</v>
      </c>
      <c r="H11" s="3" t="s">
        <v>7</v>
      </c>
      <c r="I11" s="17" t="s">
        <v>9</v>
      </c>
      <c r="J11" s="3" t="s">
        <v>10</v>
      </c>
    </row>
    <row r="12" spans="1:10" x14ac:dyDescent="0.25">
      <c r="A12" s="203" t="s">
        <v>66</v>
      </c>
      <c r="B12" s="184" t="s">
        <v>2</v>
      </c>
      <c r="C12" s="8">
        <v>150633</v>
      </c>
      <c r="D12" s="9" t="s">
        <v>13</v>
      </c>
      <c r="E12" s="138">
        <v>23.7</v>
      </c>
      <c r="F12" s="186">
        <f>E12+E13</f>
        <v>30</v>
      </c>
      <c r="G12" s="188">
        <v>0.4</v>
      </c>
      <c r="H12" s="190">
        <f>G12*C19</f>
        <v>0.4</v>
      </c>
      <c r="I12" s="192">
        <f>C18*H12</f>
        <v>40</v>
      </c>
      <c r="J12" s="182">
        <f>CEILING(I12/F12,1)</f>
        <v>2</v>
      </c>
    </row>
    <row r="13" spans="1:10" x14ac:dyDescent="0.25">
      <c r="A13" s="204"/>
      <c r="B13" s="197"/>
      <c r="C13" s="5">
        <v>439730</v>
      </c>
      <c r="D13" s="2" t="s">
        <v>12</v>
      </c>
      <c r="E13" s="145">
        <v>6.3</v>
      </c>
      <c r="F13" s="206"/>
      <c r="G13" s="199"/>
      <c r="H13" s="200"/>
      <c r="I13" s="201"/>
      <c r="J13" s="202"/>
    </row>
    <row r="14" spans="1:10" x14ac:dyDescent="0.25">
      <c r="A14" s="204"/>
      <c r="B14" s="184" t="s">
        <v>3</v>
      </c>
      <c r="C14" s="61">
        <v>479969</v>
      </c>
      <c r="D14" s="50" t="s">
        <v>65</v>
      </c>
      <c r="E14" s="138">
        <v>19.350000000000001</v>
      </c>
      <c r="F14" s="130">
        <f>E14</f>
        <v>19.350000000000001</v>
      </c>
      <c r="G14" s="132">
        <v>1.1000000000000001</v>
      </c>
      <c r="H14" s="134">
        <f>G14</f>
        <v>1.1000000000000001</v>
      </c>
      <c r="I14" s="138">
        <f>H14*C18</f>
        <v>110.00000000000001</v>
      </c>
      <c r="J14" s="155">
        <f>CEILING(I14/F14,1)</f>
        <v>6</v>
      </c>
    </row>
    <row r="15" spans="1:10" x14ac:dyDescent="0.25">
      <c r="A15" s="204"/>
      <c r="B15" s="185"/>
      <c r="C15" s="56">
        <v>509551</v>
      </c>
      <c r="D15" s="49" t="s">
        <v>19</v>
      </c>
      <c r="E15" s="139">
        <v>25</v>
      </c>
      <c r="F15" s="131">
        <f>E15</f>
        <v>25</v>
      </c>
      <c r="G15" s="133">
        <v>5</v>
      </c>
      <c r="H15" s="135">
        <f>G15</f>
        <v>5</v>
      </c>
      <c r="I15" s="139">
        <f>C18*H15</f>
        <v>500</v>
      </c>
      <c r="J15" s="156">
        <f>CEILING(I15/F15,1)</f>
        <v>20</v>
      </c>
    </row>
    <row r="16" spans="1:10" x14ac:dyDescent="0.25">
      <c r="A16" s="204"/>
      <c r="B16" s="40" t="s">
        <v>17</v>
      </c>
      <c r="C16" s="68">
        <v>479969</v>
      </c>
      <c r="D16" s="63" t="s">
        <v>65</v>
      </c>
      <c r="E16" s="34">
        <v>19.350000000000001</v>
      </c>
      <c r="F16" s="65">
        <f>E16</f>
        <v>19.350000000000001</v>
      </c>
      <c r="G16" s="66">
        <v>0.4</v>
      </c>
      <c r="H16" s="67">
        <f>G16</f>
        <v>0.4</v>
      </c>
      <c r="I16" s="34">
        <f>H16*C18</f>
        <v>40</v>
      </c>
      <c r="J16" s="164">
        <f>CEILING(I16/F16,1)</f>
        <v>3</v>
      </c>
    </row>
    <row r="17" spans="1:10" x14ac:dyDescent="0.25">
      <c r="A17" s="204"/>
      <c r="B17" s="4"/>
      <c r="F17" s="4"/>
      <c r="G17" s="4"/>
      <c r="H17" s="6"/>
      <c r="I17" s="4"/>
      <c r="J17" s="4"/>
    </row>
    <row r="18" spans="1:10" x14ac:dyDescent="0.25">
      <c r="A18" s="204"/>
      <c r="B18" s="4" t="s">
        <v>103</v>
      </c>
      <c r="C18" s="90">
        <v>100</v>
      </c>
      <c r="D18" s="43"/>
      <c r="E18" s="4"/>
      <c r="F18" s="4"/>
      <c r="G18" s="4"/>
      <c r="H18" s="6"/>
      <c r="I18" s="4"/>
      <c r="J18" s="120"/>
    </row>
    <row r="19" spans="1:10" x14ac:dyDescent="0.25">
      <c r="A19" s="204"/>
      <c r="B19" t="s">
        <v>104</v>
      </c>
      <c r="C19" s="93">
        <v>1</v>
      </c>
      <c r="E19" s="4"/>
      <c r="F19" s="4"/>
      <c r="G19" s="4"/>
      <c r="H19" s="6"/>
      <c r="I19" s="4"/>
      <c r="J19" s="92"/>
    </row>
    <row r="20" spans="1:10" x14ac:dyDescent="0.25">
      <c r="A20" s="205"/>
      <c r="D20" s="4"/>
      <c r="E20" s="4"/>
      <c r="F20" s="62"/>
      <c r="G20" s="4"/>
      <c r="H20" s="4"/>
      <c r="I20" s="4"/>
      <c r="J20" s="92"/>
    </row>
    <row r="21" spans="1:10" x14ac:dyDescent="0.25">
      <c r="A21" s="73"/>
      <c r="B21" s="220" t="s">
        <v>142</v>
      </c>
      <c r="C21" s="4"/>
    </row>
  </sheetData>
  <mergeCells count="15">
    <mergeCell ref="A2:A8"/>
    <mergeCell ref="A12:A20"/>
    <mergeCell ref="I12:I13"/>
    <mergeCell ref="J12:J13"/>
    <mergeCell ref="B14:B15"/>
    <mergeCell ref="B12:B13"/>
    <mergeCell ref="F12:F13"/>
    <mergeCell ref="G12:G13"/>
    <mergeCell ref="H12:H13"/>
    <mergeCell ref="B2:B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pane xSplit="4" ySplit="1" topLeftCell="E2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26.85546875" bestFit="1" customWidth="1"/>
    <col min="2" max="2" width="18.85546875" bestFit="1" customWidth="1"/>
    <col min="4" max="4" width="39.85546875" customWidth="1"/>
    <col min="5" max="5" width="13.42578125" bestFit="1" customWidth="1"/>
    <col min="6" max="6" width="8.85546875" customWidth="1"/>
    <col min="7" max="7" width="13.7109375" bestFit="1" customWidth="1"/>
    <col min="8" max="8" width="10.42578125" bestFit="1" customWidth="1"/>
    <col min="9" max="9" width="12.140625" bestFit="1" customWidth="1"/>
    <col min="10" max="10" width="11.42578125" bestFit="1" customWidth="1"/>
  </cols>
  <sheetData>
    <row r="1" spans="1:10" ht="30" x14ac:dyDescent="0.25">
      <c r="A1" s="3" t="s">
        <v>0</v>
      </c>
      <c r="B1" s="3" t="s">
        <v>4</v>
      </c>
      <c r="C1" s="3" t="s">
        <v>5</v>
      </c>
      <c r="D1" s="3" t="s">
        <v>1</v>
      </c>
      <c r="E1" s="17" t="s">
        <v>11</v>
      </c>
      <c r="F1" s="3" t="s">
        <v>43</v>
      </c>
      <c r="G1" s="17" t="s">
        <v>141</v>
      </c>
      <c r="H1" s="3" t="s">
        <v>7</v>
      </c>
      <c r="I1" s="17" t="s">
        <v>9</v>
      </c>
      <c r="J1" s="3" t="s">
        <v>10</v>
      </c>
    </row>
    <row r="2" spans="1:10" x14ac:dyDescent="0.25">
      <c r="A2" s="203" t="s">
        <v>67</v>
      </c>
      <c r="B2" s="184" t="s">
        <v>2</v>
      </c>
      <c r="C2" s="28">
        <v>57561</v>
      </c>
      <c r="D2" s="28" t="s">
        <v>68</v>
      </c>
      <c r="E2" s="138">
        <v>7.5</v>
      </c>
      <c r="F2" s="186">
        <f>E2+E3</f>
        <v>10</v>
      </c>
      <c r="G2" s="188">
        <v>0.4</v>
      </c>
      <c r="H2" s="190">
        <f>G2*C12</f>
        <v>0.4</v>
      </c>
      <c r="I2" s="192">
        <f>C11*H2</f>
        <v>40</v>
      </c>
      <c r="J2" s="182">
        <f>CEILING(I2/F2,1)</f>
        <v>4</v>
      </c>
    </row>
    <row r="3" spans="1:10" x14ac:dyDescent="0.25">
      <c r="A3" s="204"/>
      <c r="B3" s="185"/>
      <c r="C3" s="29">
        <v>57560</v>
      </c>
      <c r="D3" s="29" t="s">
        <v>69</v>
      </c>
      <c r="E3" s="139">
        <v>2.5</v>
      </c>
      <c r="F3" s="187"/>
      <c r="G3" s="189"/>
      <c r="H3" s="191"/>
      <c r="I3" s="193"/>
      <c r="J3" s="183"/>
    </row>
    <row r="4" spans="1:10" x14ac:dyDescent="0.25">
      <c r="A4" s="204"/>
      <c r="B4" s="184" t="s">
        <v>3</v>
      </c>
      <c r="C4" s="81">
        <v>418482</v>
      </c>
      <c r="D4" s="81" t="s">
        <v>70</v>
      </c>
      <c r="E4" s="82">
        <v>1.1399999999999999</v>
      </c>
      <c r="F4" s="180">
        <f>E4+E5+E6</f>
        <v>23</v>
      </c>
      <c r="G4" s="188">
        <v>2.5</v>
      </c>
      <c r="H4" s="190">
        <f>G4*2</f>
        <v>5</v>
      </c>
      <c r="I4" s="192">
        <f>H4*C11</f>
        <v>500</v>
      </c>
      <c r="J4" s="182">
        <f>CEILING(I4/F4,1)</f>
        <v>22</v>
      </c>
    </row>
    <row r="5" spans="1:10" x14ac:dyDescent="0.25">
      <c r="A5" s="204"/>
      <c r="B5" s="197"/>
      <c r="C5" s="79">
        <v>92377</v>
      </c>
      <c r="D5" s="79" t="s">
        <v>71</v>
      </c>
      <c r="E5" s="83">
        <v>2.86</v>
      </c>
      <c r="F5" s="198"/>
      <c r="G5" s="199"/>
      <c r="H5" s="200"/>
      <c r="I5" s="201"/>
      <c r="J5" s="202"/>
    </row>
    <row r="6" spans="1:10" x14ac:dyDescent="0.25">
      <c r="A6" s="204"/>
      <c r="B6" s="197"/>
      <c r="C6" s="79">
        <v>92378</v>
      </c>
      <c r="D6" s="79" t="s">
        <v>72</v>
      </c>
      <c r="E6" s="83">
        <v>19</v>
      </c>
      <c r="F6" s="198"/>
      <c r="G6" s="199"/>
      <c r="H6" s="200"/>
      <c r="I6" s="201"/>
      <c r="J6" s="202"/>
    </row>
    <row r="7" spans="1:10" x14ac:dyDescent="0.25">
      <c r="A7" s="204"/>
      <c r="B7" s="185"/>
      <c r="C7" s="70">
        <v>509551</v>
      </c>
      <c r="D7" s="49" t="s">
        <v>19</v>
      </c>
      <c r="E7" s="139">
        <v>25</v>
      </c>
      <c r="F7" s="131">
        <v>25</v>
      </c>
      <c r="G7" s="133">
        <v>5</v>
      </c>
      <c r="H7" s="135">
        <f>G7</f>
        <v>5</v>
      </c>
      <c r="I7" s="139">
        <f>C11*H7</f>
        <v>500</v>
      </c>
      <c r="J7" s="156">
        <f>CEILING(I7/F7,1)</f>
        <v>20</v>
      </c>
    </row>
    <row r="8" spans="1:10" x14ac:dyDescent="0.25">
      <c r="A8" s="204"/>
      <c r="B8" s="184" t="s">
        <v>17</v>
      </c>
      <c r="C8" s="28">
        <v>488675</v>
      </c>
      <c r="D8" s="28" t="s">
        <v>33</v>
      </c>
      <c r="E8" s="138">
        <v>24.6</v>
      </c>
      <c r="F8" s="180">
        <f>E8+E9</f>
        <v>30</v>
      </c>
      <c r="G8" s="188">
        <v>0.7</v>
      </c>
      <c r="H8" s="190">
        <f>G8</f>
        <v>0.7</v>
      </c>
      <c r="I8" s="192">
        <f>C11*H8</f>
        <v>70</v>
      </c>
      <c r="J8" s="182">
        <f>CEILING(I8/F8,1)</f>
        <v>3</v>
      </c>
    </row>
    <row r="9" spans="1:10" x14ac:dyDescent="0.25">
      <c r="A9" s="204"/>
      <c r="B9" s="185"/>
      <c r="C9" s="29">
        <v>427011</v>
      </c>
      <c r="D9" s="29" t="s">
        <v>32</v>
      </c>
      <c r="E9" s="139">
        <v>5.4</v>
      </c>
      <c r="F9" s="181"/>
      <c r="G9" s="189"/>
      <c r="H9" s="191"/>
      <c r="I9" s="193"/>
      <c r="J9" s="183"/>
    </row>
    <row r="10" spans="1:10" x14ac:dyDescent="0.25">
      <c r="A10" s="204"/>
      <c r="B10" s="4"/>
      <c r="F10" s="4"/>
      <c r="G10" s="4"/>
      <c r="H10" s="6"/>
      <c r="I10" s="4"/>
      <c r="J10" s="4"/>
    </row>
    <row r="11" spans="1:10" x14ac:dyDescent="0.25">
      <c r="A11" s="204"/>
      <c r="B11" s="4" t="s">
        <v>103</v>
      </c>
      <c r="C11" s="90">
        <v>100</v>
      </c>
      <c r="D11" s="43"/>
      <c r="E11" s="4"/>
      <c r="F11" s="4"/>
      <c r="G11" s="4"/>
      <c r="H11" s="6"/>
      <c r="I11" s="4"/>
      <c r="J11" s="120"/>
    </row>
    <row r="12" spans="1:10" x14ac:dyDescent="0.25">
      <c r="A12" s="204"/>
      <c r="B12" t="s">
        <v>104</v>
      </c>
      <c r="C12" s="93">
        <v>1</v>
      </c>
      <c r="E12" s="4"/>
      <c r="F12" s="4"/>
      <c r="G12" s="4"/>
      <c r="H12" s="6"/>
      <c r="I12" s="4"/>
      <c r="J12" s="92"/>
    </row>
    <row r="13" spans="1:10" x14ac:dyDescent="0.25">
      <c r="A13" s="205"/>
      <c r="D13" s="4"/>
      <c r="E13" s="4"/>
      <c r="F13" s="62"/>
      <c r="G13" s="4"/>
      <c r="H13" s="4"/>
      <c r="I13" s="4"/>
      <c r="J13" s="92"/>
    </row>
    <row r="14" spans="1:10" x14ac:dyDescent="0.25">
      <c r="A14" s="73"/>
      <c r="B14" s="220" t="s">
        <v>142</v>
      </c>
      <c r="C14" s="4"/>
    </row>
    <row r="16" spans="1:10" ht="30" x14ac:dyDescent="0.25">
      <c r="A16" s="14" t="s">
        <v>0</v>
      </c>
      <c r="B16" s="14" t="s">
        <v>4</v>
      </c>
      <c r="C16" s="53" t="s">
        <v>5</v>
      </c>
      <c r="D16" s="25" t="s">
        <v>1</v>
      </c>
      <c r="E16" s="18" t="s">
        <v>11</v>
      </c>
      <c r="F16" s="14" t="s">
        <v>43</v>
      </c>
      <c r="G16" s="17" t="s">
        <v>141</v>
      </c>
      <c r="H16" s="14" t="s">
        <v>7</v>
      </c>
      <c r="I16" s="18" t="s">
        <v>9</v>
      </c>
      <c r="J16" s="14" t="s">
        <v>10</v>
      </c>
    </row>
    <row r="17" spans="1:10" x14ac:dyDescent="0.25">
      <c r="A17" s="203" t="s">
        <v>54</v>
      </c>
      <c r="B17" s="184" t="s">
        <v>2</v>
      </c>
      <c r="C17" s="8">
        <v>150633</v>
      </c>
      <c r="D17" s="9" t="s">
        <v>13</v>
      </c>
      <c r="E17" s="138">
        <v>23.7</v>
      </c>
      <c r="F17" s="186">
        <f>E17+E18</f>
        <v>30</v>
      </c>
      <c r="G17" s="188">
        <v>0.4</v>
      </c>
      <c r="H17" s="190">
        <f>G17*C27</f>
        <v>0.4</v>
      </c>
      <c r="I17" s="192">
        <f>C26*H17</f>
        <v>40</v>
      </c>
      <c r="J17" s="182">
        <f>CEILING(I17/F17,1)</f>
        <v>2</v>
      </c>
    </row>
    <row r="18" spans="1:10" x14ac:dyDescent="0.25">
      <c r="A18" s="204"/>
      <c r="B18" s="185"/>
      <c r="C18" s="30">
        <v>439730</v>
      </c>
      <c r="D18" s="31" t="s">
        <v>12</v>
      </c>
      <c r="E18" s="139">
        <v>6.3</v>
      </c>
      <c r="F18" s="187"/>
      <c r="G18" s="189"/>
      <c r="H18" s="191"/>
      <c r="I18" s="193"/>
      <c r="J18" s="183"/>
    </row>
    <row r="19" spans="1:10" x14ac:dyDescent="0.25">
      <c r="A19" s="204"/>
      <c r="B19" s="184" t="s">
        <v>3</v>
      </c>
      <c r="C19" s="54">
        <v>157366</v>
      </c>
      <c r="D19" s="28" t="s">
        <v>14</v>
      </c>
      <c r="E19" s="138">
        <v>15.8</v>
      </c>
      <c r="F19" s="180">
        <f>E19+E20</f>
        <v>20</v>
      </c>
      <c r="G19" s="188">
        <v>1</v>
      </c>
      <c r="H19" s="190">
        <f>G19*2</f>
        <v>2</v>
      </c>
      <c r="I19" s="192">
        <f>H19*C26</f>
        <v>200</v>
      </c>
      <c r="J19" s="182">
        <f>CEILING(I19/F19,1)</f>
        <v>10</v>
      </c>
    </row>
    <row r="20" spans="1:10" x14ac:dyDescent="0.25">
      <c r="A20" s="204"/>
      <c r="B20" s="197"/>
      <c r="C20" s="55">
        <v>464608</v>
      </c>
      <c r="D20" s="13" t="s">
        <v>15</v>
      </c>
      <c r="E20" s="145">
        <v>4.2</v>
      </c>
      <c r="F20" s="198"/>
      <c r="G20" s="199"/>
      <c r="H20" s="200"/>
      <c r="I20" s="201"/>
      <c r="J20" s="202"/>
    </row>
    <row r="21" spans="1:10" x14ac:dyDescent="0.25">
      <c r="A21" s="204"/>
      <c r="B21" s="197"/>
      <c r="C21" s="55">
        <v>104925</v>
      </c>
      <c r="D21" s="13" t="s">
        <v>16</v>
      </c>
      <c r="E21" s="145">
        <v>25</v>
      </c>
      <c r="F21" s="142">
        <f>E21</f>
        <v>25</v>
      </c>
      <c r="G21" s="143">
        <v>1</v>
      </c>
      <c r="H21" s="144">
        <f>G21*2</f>
        <v>2</v>
      </c>
      <c r="I21" s="145">
        <f>C26*H21</f>
        <v>200</v>
      </c>
      <c r="J21" s="172">
        <f>CEILING(I21/F21,1)</f>
        <v>8</v>
      </c>
    </row>
    <row r="22" spans="1:10" x14ac:dyDescent="0.25">
      <c r="A22" s="204"/>
      <c r="B22" s="185"/>
      <c r="C22" s="56">
        <v>509551</v>
      </c>
      <c r="D22" s="49" t="s">
        <v>19</v>
      </c>
      <c r="E22" s="139">
        <v>25</v>
      </c>
      <c r="F22" s="131">
        <f>E22</f>
        <v>25</v>
      </c>
      <c r="G22" s="133">
        <v>5</v>
      </c>
      <c r="H22" s="135">
        <f>G22</f>
        <v>5</v>
      </c>
      <c r="I22" s="139">
        <f>C26*H22</f>
        <v>500</v>
      </c>
      <c r="J22" s="156">
        <f>CEILING(I22/F22,1)</f>
        <v>20</v>
      </c>
    </row>
    <row r="23" spans="1:10" x14ac:dyDescent="0.25">
      <c r="A23" s="204"/>
      <c r="B23" s="184" t="s">
        <v>17</v>
      </c>
      <c r="C23" s="61">
        <v>157423</v>
      </c>
      <c r="D23" s="50" t="s">
        <v>18</v>
      </c>
      <c r="E23" s="138">
        <v>23.7</v>
      </c>
      <c r="F23" s="180">
        <f>E23+E24</f>
        <v>30</v>
      </c>
      <c r="G23" s="188">
        <v>0.7</v>
      </c>
      <c r="H23" s="190">
        <f>G23</f>
        <v>0.7</v>
      </c>
      <c r="I23" s="192">
        <f>C26*H23</f>
        <v>70</v>
      </c>
      <c r="J23" s="182">
        <f>CEILING(I23/F23,1)</f>
        <v>3</v>
      </c>
    </row>
    <row r="24" spans="1:10" x14ac:dyDescent="0.25">
      <c r="A24" s="204"/>
      <c r="B24" s="185"/>
      <c r="C24" s="57">
        <v>439730</v>
      </c>
      <c r="D24" s="7" t="s">
        <v>12</v>
      </c>
      <c r="E24" s="139">
        <v>6.3</v>
      </c>
      <c r="F24" s="181"/>
      <c r="G24" s="189"/>
      <c r="H24" s="191"/>
      <c r="I24" s="193"/>
      <c r="J24" s="183"/>
    </row>
    <row r="25" spans="1:10" x14ac:dyDescent="0.25">
      <c r="A25" s="204"/>
      <c r="C25" s="58"/>
      <c r="E25" s="4"/>
      <c r="F25" s="4"/>
      <c r="G25" s="4"/>
      <c r="H25" s="6"/>
      <c r="I25" s="4"/>
      <c r="J25" s="4"/>
    </row>
    <row r="26" spans="1:10" x14ac:dyDescent="0.25">
      <c r="A26" s="204"/>
      <c r="B26" s="4" t="s">
        <v>103</v>
      </c>
      <c r="C26" s="90">
        <v>100</v>
      </c>
      <c r="D26" s="4"/>
      <c r="E26" s="4"/>
      <c r="F26" s="4"/>
      <c r="G26" s="4"/>
      <c r="H26" s="6"/>
      <c r="I26" s="4"/>
      <c r="J26" s="120"/>
    </row>
    <row r="27" spans="1:10" x14ac:dyDescent="0.25">
      <c r="A27" s="204"/>
      <c r="B27" t="s">
        <v>104</v>
      </c>
      <c r="C27" s="99">
        <v>1</v>
      </c>
      <c r="E27" s="4"/>
      <c r="F27" s="45"/>
      <c r="G27" s="4"/>
      <c r="H27" s="4"/>
      <c r="I27" s="4"/>
      <c r="J27" s="92"/>
    </row>
    <row r="28" spans="1:10" x14ac:dyDescent="0.25">
      <c r="A28" s="205"/>
      <c r="D28" s="4"/>
      <c r="J28" s="92"/>
    </row>
    <row r="29" spans="1:10" x14ac:dyDescent="0.25">
      <c r="A29" s="73"/>
      <c r="B29" s="220" t="s">
        <v>142</v>
      </c>
      <c r="C29" s="44"/>
    </row>
    <row r="30" spans="1:10" x14ac:dyDescent="0.25">
      <c r="C30" s="58"/>
      <c r="E30" s="48"/>
    </row>
    <row r="31" spans="1:10" x14ac:dyDescent="0.25">
      <c r="C31" s="58"/>
    </row>
  </sheetData>
  <mergeCells count="38">
    <mergeCell ref="A2:A13"/>
    <mergeCell ref="A17:A28"/>
    <mergeCell ref="I19:I20"/>
    <mergeCell ref="J19:J20"/>
    <mergeCell ref="J17:J18"/>
    <mergeCell ref="F17:F18"/>
    <mergeCell ref="G17:G18"/>
    <mergeCell ref="J23:J24"/>
    <mergeCell ref="I17:I18"/>
    <mergeCell ref="G23:G24"/>
    <mergeCell ref="I23:I24"/>
    <mergeCell ref="B17:B18"/>
    <mergeCell ref="B23:B24"/>
    <mergeCell ref="B19:B22"/>
    <mergeCell ref="H17:H18"/>
    <mergeCell ref="H19:H20"/>
    <mergeCell ref="H23:H24"/>
    <mergeCell ref="F19:F20"/>
    <mergeCell ref="G19:G20"/>
    <mergeCell ref="F23:F24"/>
    <mergeCell ref="B2:B3"/>
    <mergeCell ref="F2:F3"/>
    <mergeCell ref="G2:G3"/>
    <mergeCell ref="H2:H3"/>
    <mergeCell ref="B8:B9"/>
    <mergeCell ref="B4:B7"/>
    <mergeCell ref="F4:F6"/>
    <mergeCell ref="G4:G6"/>
    <mergeCell ref="F8:F9"/>
    <mergeCell ref="G8:G9"/>
    <mergeCell ref="I2:I3"/>
    <mergeCell ref="J2:J3"/>
    <mergeCell ref="J8:J9"/>
    <mergeCell ref="H8:H9"/>
    <mergeCell ref="I4:I6"/>
    <mergeCell ref="J4:J6"/>
    <mergeCell ref="I8:I9"/>
    <mergeCell ref="H4:H6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pane xSplit="4" ySplit="1" topLeftCell="E2" activePane="bottomRight" state="frozen"/>
      <selection pane="topRight" activeCell="E1" sqref="E1"/>
      <selection pane="bottomLeft" activeCell="A3" sqref="A3"/>
      <selection pane="bottomRight"/>
    </sheetView>
  </sheetViews>
  <sheetFormatPr defaultColWidth="31" defaultRowHeight="15" x14ac:dyDescent="0.25"/>
  <cols>
    <col min="1" max="1" width="29.42578125" bestFit="1" customWidth="1"/>
    <col min="2" max="2" width="18.85546875" bestFit="1" customWidth="1"/>
    <col min="3" max="3" width="6.7109375" bestFit="1" customWidth="1"/>
    <col min="4" max="4" width="41.28515625" customWidth="1"/>
    <col min="5" max="5" width="12.5703125" bestFit="1" customWidth="1"/>
    <col min="6" max="6" width="8.85546875" customWidth="1"/>
    <col min="7" max="7" width="13.7109375" customWidth="1"/>
    <col min="8" max="8" width="10.42578125" bestFit="1" customWidth="1"/>
    <col min="9" max="9" width="12.140625" bestFit="1" customWidth="1"/>
    <col min="10" max="10" width="11.42578125" bestFit="1" customWidth="1"/>
  </cols>
  <sheetData>
    <row r="1" spans="1:10" ht="30" x14ac:dyDescent="0.25">
      <c r="A1" s="3" t="s">
        <v>0</v>
      </c>
      <c r="B1" s="3" t="s">
        <v>4</v>
      </c>
      <c r="C1" s="22" t="s">
        <v>5</v>
      </c>
      <c r="D1" s="22" t="s">
        <v>1</v>
      </c>
      <c r="E1" s="17" t="s">
        <v>11</v>
      </c>
      <c r="F1" s="3" t="s">
        <v>43</v>
      </c>
      <c r="G1" s="17" t="s">
        <v>141</v>
      </c>
      <c r="H1" s="3" t="s">
        <v>7</v>
      </c>
      <c r="I1" s="17" t="s">
        <v>9</v>
      </c>
      <c r="J1" s="3" t="s">
        <v>10</v>
      </c>
    </row>
    <row r="2" spans="1:10" x14ac:dyDescent="0.25">
      <c r="A2" s="203" t="s">
        <v>20</v>
      </c>
      <c r="B2" s="184" t="s">
        <v>2</v>
      </c>
      <c r="C2" s="8">
        <v>150633</v>
      </c>
      <c r="D2" s="9" t="s">
        <v>13</v>
      </c>
      <c r="E2" s="138">
        <v>23.7</v>
      </c>
      <c r="F2" s="186">
        <f>E2+E3</f>
        <v>30</v>
      </c>
      <c r="G2" s="188">
        <v>0.4</v>
      </c>
      <c r="H2" s="190">
        <f>G2*C8</f>
        <v>0.4</v>
      </c>
      <c r="I2" s="192">
        <f>C7*H2</f>
        <v>40</v>
      </c>
      <c r="J2" s="182">
        <f>CEILING(I2/F2,1)</f>
        <v>2</v>
      </c>
    </row>
    <row r="3" spans="1:10" x14ac:dyDescent="0.25">
      <c r="A3" s="204"/>
      <c r="B3" s="185"/>
      <c r="C3" s="30">
        <v>439730</v>
      </c>
      <c r="D3" s="31" t="s">
        <v>12</v>
      </c>
      <c r="E3" s="139">
        <v>6.3</v>
      </c>
      <c r="F3" s="187"/>
      <c r="G3" s="189"/>
      <c r="H3" s="191"/>
      <c r="I3" s="193"/>
      <c r="J3" s="183"/>
    </row>
    <row r="4" spans="1:10" x14ac:dyDescent="0.25">
      <c r="A4" s="204"/>
      <c r="B4" s="184" t="s">
        <v>17</v>
      </c>
      <c r="C4" s="50">
        <v>157423</v>
      </c>
      <c r="D4" s="50" t="s">
        <v>18</v>
      </c>
      <c r="E4" s="138">
        <v>23.7</v>
      </c>
      <c r="F4" s="180">
        <f>E4+E5</f>
        <v>30</v>
      </c>
      <c r="G4" s="188">
        <v>0.3</v>
      </c>
      <c r="H4" s="190">
        <f>G4*C9</f>
        <v>0.3</v>
      </c>
      <c r="I4" s="192">
        <f>H4*C7</f>
        <v>30</v>
      </c>
      <c r="J4" s="182">
        <f>CEILING(I4/F4,1)</f>
        <v>1</v>
      </c>
    </row>
    <row r="5" spans="1:10" x14ac:dyDescent="0.25">
      <c r="A5" s="204"/>
      <c r="B5" s="185"/>
      <c r="C5" s="51">
        <v>439730</v>
      </c>
      <c r="D5" s="7" t="s">
        <v>12</v>
      </c>
      <c r="E5" s="139">
        <v>6.3</v>
      </c>
      <c r="F5" s="181"/>
      <c r="G5" s="189"/>
      <c r="H5" s="191"/>
      <c r="I5" s="193"/>
      <c r="J5" s="183"/>
    </row>
    <row r="6" spans="1:10" x14ac:dyDescent="0.25">
      <c r="A6" s="204"/>
      <c r="B6" s="4"/>
      <c r="E6" s="41"/>
      <c r="F6" s="2"/>
      <c r="G6" s="19"/>
      <c r="H6" s="6"/>
      <c r="I6" s="2"/>
      <c r="J6" s="21"/>
    </row>
    <row r="7" spans="1:10" x14ac:dyDescent="0.25">
      <c r="A7" s="204"/>
      <c r="B7" s="4" t="s">
        <v>103</v>
      </c>
      <c r="C7" s="90">
        <v>100</v>
      </c>
      <c r="E7" s="41"/>
      <c r="F7" s="2"/>
      <c r="G7" s="19"/>
      <c r="H7" s="19"/>
      <c r="I7" s="2"/>
      <c r="J7" s="120"/>
    </row>
    <row r="8" spans="1:10" x14ac:dyDescent="0.25">
      <c r="A8" s="204"/>
      <c r="B8" t="s">
        <v>104</v>
      </c>
      <c r="C8" s="93">
        <v>1</v>
      </c>
      <c r="F8" s="4"/>
      <c r="G8" s="4"/>
      <c r="I8" s="4"/>
      <c r="J8" s="92"/>
    </row>
    <row r="9" spans="1:10" x14ac:dyDescent="0.25">
      <c r="A9" s="204"/>
      <c r="B9" s="4" t="s">
        <v>109</v>
      </c>
      <c r="C9" s="98">
        <v>1</v>
      </c>
      <c r="D9" s="4"/>
      <c r="E9" s="4"/>
      <c r="F9" s="4"/>
      <c r="G9" s="4"/>
      <c r="H9" s="6"/>
      <c r="I9" s="4"/>
      <c r="J9" s="92"/>
    </row>
    <row r="10" spans="1:10" x14ac:dyDescent="0.25">
      <c r="A10" s="205"/>
      <c r="E10" s="4"/>
      <c r="F10" s="4"/>
      <c r="G10" s="4"/>
      <c r="H10" s="6"/>
      <c r="I10" s="4"/>
      <c r="J10" s="4"/>
    </row>
    <row r="11" spans="1:10" x14ac:dyDescent="0.25">
      <c r="A11" s="73"/>
      <c r="B11" s="220" t="s">
        <v>142</v>
      </c>
      <c r="C11" s="4"/>
      <c r="D11" s="4"/>
      <c r="E11" s="4"/>
      <c r="F11" s="42"/>
      <c r="G11" s="4"/>
      <c r="H11" s="4"/>
      <c r="I11" s="4"/>
      <c r="J11" s="4"/>
    </row>
    <row r="13" spans="1:10" ht="30" x14ac:dyDescent="0.25">
      <c r="A13" s="3" t="s">
        <v>0</v>
      </c>
      <c r="B13" s="3" t="s">
        <v>4</v>
      </c>
      <c r="C13" s="22" t="s">
        <v>5</v>
      </c>
      <c r="D13" s="22" t="s">
        <v>1</v>
      </c>
      <c r="E13" s="17" t="s">
        <v>11</v>
      </c>
      <c r="F13" s="3" t="s">
        <v>43</v>
      </c>
      <c r="G13" s="17" t="s">
        <v>141</v>
      </c>
      <c r="H13" s="3" t="s">
        <v>7</v>
      </c>
      <c r="I13" s="17" t="s">
        <v>9</v>
      </c>
      <c r="J13" s="3" t="s">
        <v>10</v>
      </c>
    </row>
    <row r="14" spans="1:10" x14ac:dyDescent="0.25">
      <c r="A14" s="203" t="s">
        <v>55</v>
      </c>
      <c r="B14" s="184" t="s">
        <v>2</v>
      </c>
      <c r="C14" s="8">
        <v>150633</v>
      </c>
      <c r="D14" s="9" t="s">
        <v>13</v>
      </c>
      <c r="E14" s="138">
        <v>23.7</v>
      </c>
      <c r="F14" s="186">
        <f>E14+E15</f>
        <v>30</v>
      </c>
      <c r="G14" s="188">
        <v>0.4</v>
      </c>
      <c r="H14" s="190">
        <f>G14*C21</f>
        <v>0.4</v>
      </c>
      <c r="I14" s="192">
        <f>C20*H14</f>
        <v>40</v>
      </c>
      <c r="J14" s="182">
        <f>CEILING(I14/F14,1)</f>
        <v>2</v>
      </c>
    </row>
    <row r="15" spans="1:10" x14ac:dyDescent="0.25">
      <c r="A15" s="204"/>
      <c r="B15" s="197"/>
      <c r="C15" s="5">
        <v>439730</v>
      </c>
      <c r="D15" s="2" t="s">
        <v>12</v>
      </c>
      <c r="E15" s="145">
        <v>6.3</v>
      </c>
      <c r="F15" s="206"/>
      <c r="G15" s="199"/>
      <c r="H15" s="200"/>
      <c r="I15" s="201"/>
      <c r="J15" s="202"/>
    </row>
    <row r="16" spans="1:10" x14ac:dyDescent="0.25">
      <c r="A16" s="204"/>
      <c r="B16" s="184" t="s">
        <v>3</v>
      </c>
      <c r="C16" s="54">
        <v>157366</v>
      </c>
      <c r="D16" s="28" t="s">
        <v>14</v>
      </c>
      <c r="E16" s="138">
        <v>15.8</v>
      </c>
      <c r="F16" s="180">
        <f>E16+E17</f>
        <v>20</v>
      </c>
      <c r="G16" s="207">
        <v>0.95</v>
      </c>
      <c r="H16" s="190">
        <f>G16*C22</f>
        <v>1.9</v>
      </c>
      <c r="I16" s="192">
        <f>H16*C20</f>
        <v>190</v>
      </c>
      <c r="J16" s="182">
        <f>CEILING(I16/F16,1)</f>
        <v>10</v>
      </c>
    </row>
    <row r="17" spans="1:10" x14ac:dyDescent="0.25">
      <c r="A17" s="204"/>
      <c r="B17" s="197"/>
      <c r="C17" s="55">
        <v>464608</v>
      </c>
      <c r="D17" s="13" t="s">
        <v>15</v>
      </c>
      <c r="E17" s="145">
        <v>4.2</v>
      </c>
      <c r="F17" s="198"/>
      <c r="G17" s="208"/>
      <c r="H17" s="200"/>
      <c r="I17" s="201"/>
      <c r="J17" s="202"/>
    </row>
    <row r="18" spans="1:10" x14ac:dyDescent="0.25">
      <c r="A18" s="204"/>
      <c r="B18" s="185"/>
      <c r="C18" s="59">
        <v>104925</v>
      </c>
      <c r="D18" s="29" t="s">
        <v>16</v>
      </c>
      <c r="E18" s="139">
        <v>25</v>
      </c>
      <c r="F18" s="131">
        <v>25</v>
      </c>
      <c r="G18" s="84">
        <v>0.95</v>
      </c>
      <c r="H18" s="135">
        <f>G18*C22</f>
        <v>1.9</v>
      </c>
      <c r="I18" s="139">
        <f>C20*H18</f>
        <v>190</v>
      </c>
      <c r="J18" s="156">
        <f>CEILING(I18/F18,1)</f>
        <v>8</v>
      </c>
    </row>
    <row r="19" spans="1:10" x14ac:dyDescent="0.25">
      <c r="A19" s="204"/>
      <c r="B19" s="4"/>
      <c r="E19" s="46"/>
      <c r="F19" s="2"/>
      <c r="G19" s="19"/>
      <c r="H19" s="6"/>
      <c r="I19" s="2"/>
      <c r="J19" s="21"/>
    </row>
    <row r="20" spans="1:10" x14ac:dyDescent="0.25">
      <c r="A20" s="204"/>
      <c r="B20" s="4" t="s">
        <v>103</v>
      </c>
      <c r="C20" s="90">
        <v>100</v>
      </c>
      <c r="D20" s="4"/>
      <c r="E20" s="46"/>
      <c r="F20" s="2"/>
      <c r="G20" s="19"/>
      <c r="H20" s="19"/>
      <c r="I20" s="2"/>
      <c r="J20" s="120"/>
    </row>
    <row r="21" spans="1:10" x14ac:dyDescent="0.25">
      <c r="A21" s="204"/>
      <c r="B21" t="s">
        <v>104</v>
      </c>
      <c r="C21" s="93">
        <v>1</v>
      </c>
      <c r="F21" s="4"/>
      <c r="G21" s="4"/>
      <c r="I21" s="4"/>
      <c r="J21" s="92"/>
    </row>
    <row r="22" spans="1:10" x14ac:dyDescent="0.25">
      <c r="A22" s="204"/>
      <c r="B22" s="4" t="s">
        <v>102</v>
      </c>
      <c r="C22" s="98">
        <v>2</v>
      </c>
      <c r="D22" s="92" t="s">
        <v>110</v>
      </c>
      <c r="E22" s="4"/>
      <c r="F22" s="4"/>
      <c r="G22" s="4"/>
      <c r="H22" s="6"/>
      <c r="I22" s="4"/>
      <c r="J22" s="92"/>
    </row>
    <row r="23" spans="1:10" x14ac:dyDescent="0.25">
      <c r="A23" s="205"/>
      <c r="E23" s="4"/>
      <c r="F23" s="4"/>
      <c r="G23" s="4"/>
      <c r="H23" s="6"/>
      <c r="I23" s="4"/>
      <c r="J23" s="4"/>
    </row>
    <row r="24" spans="1:10" x14ac:dyDescent="0.25">
      <c r="A24" s="73"/>
      <c r="B24" s="220" t="s">
        <v>142</v>
      </c>
      <c r="E24" s="4"/>
      <c r="F24" s="45"/>
      <c r="G24" s="4"/>
      <c r="H24" s="4"/>
      <c r="I24" s="4"/>
      <c r="J24" s="4"/>
    </row>
    <row r="25" spans="1:10" x14ac:dyDescent="0.25">
      <c r="A25" s="73"/>
      <c r="B25" s="4"/>
      <c r="C25" s="4"/>
    </row>
    <row r="26" spans="1:10" ht="30" x14ac:dyDescent="0.25">
      <c r="A26" s="14" t="s">
        <v>0</v>
      </c>
      <c r="B26" s="14" t="s">
        <v>4</v>
      </c>
      <c r="C26" s="25" t="s">
        <v>5</v>
      </c>
      <c r="D26" s="25" t="s">
        <v>1</v>
      </c>
      <c r="E26" s="18" t="s">
        <v>11</v>
      </c>
      <c r="F26" s="14" t="s">
        <v>43</v>
      </c>
      <c r="G26" s="17" t="s">
        <v>141</v>
      </c>
      <c r="H26" s="14" t="s">
        <v>7</v>
      </c>
      <c r="I26" s="18" t="s">
        <v>9</v>
      </c>
      <c r="J26" s="14" t="s">
        <v>10</v>
      </c>
    </row>
    <row r="27" spans="1:10" x14ac:dyDescent="0.25">
      <c r="A27" s="209" t="s">
        <v>62</v>
      </c>
      <c r="B27" s="184" t="s">
        <v>2</v>
      </c>
      <c r="C27" s="28">
        <v>150633</v>
      </c>
      <c r="D27" s="28" t="s">
        <v>13</v>
      </c>
      <c r="E27" s="138">
        <v>23.7</v>
      </c>
      <c r="F27" s="186">
        <f>E27+E28</f>
        <v>30</v>
      </c>
      <c r="G27" s="188">
        <v>0.4</v>
      </c>
      <c r="H27" s="190">
        <f>G27*C37</f>
        <v>0.4</v>
      </c>
      <c r="I27" s="192">
        <f>C36*H27</f>
        <v>40</v>
      </c>
      <c r="J27" s="182">
        <f>CEILING(I27/F27,1)</f>
        <v>2</v>
      </c>
    </row>
    <row r="28" spans="1:10" x14ac:dyDescent="0.25">
      <c r="A28" s="210"/>
      <c r="B28" s="185"/>
      <c r="C28" s="13">
        <v>439730</v>
      </c>
      <c r="D28" s="13" t="s">
        <v>12</v>
      </c>
      <c r="E28" s="145">
        <v>6.3</v>
      </c>
      <c r="F28" s="206"/>
      <c r="G28" s="199"/>
      <c r="H28" s="200"/>
      <c r="I28" s="201"/>
      <c r="J28" s="202"/>
    </row>
    <row r="29" spans="1:10" x14ac:dyDescent="0.25">
      <c r="A29" s="210"/>
      <c r="B29" s="173" t="s">
        <v>146</v>
      </c>
      <c r="C29" s="33">
        <v>21891</v>
      </c>
      <c r="D29" s="33" t="s">
        <v>23</v>
      </c>
      <c r="E29" s="34"/>
      <c r="F29" s="38"/>
      <c r="G29" s="35"/>
      <c r="H29" s="36"/>
      <c r="I29" s="95"/>
      <c r="J29" s="164"/>
    </row>
    <row r="30" spans="1:10" x14ac:dyDescent="0.25">
      <c r="A30" s="210"/>
      <c r="B30" s="184" t="s">
        <v>59</v>
      </c>
      <c r="C30" s="28">
        <v>192139</v>
      </c>
      <c r="D30" s="28" t="s">
        <v>24</v>
      </c>
      <c r="E30" s="138">
        <v>4.9800000000000004</v>
      </c>
      <c r="F30" s="180">
        <f>E30+E31</f>
        <v>6</v>
      </c>
      <c r="G30" s="188">
        <v>0.09</v>
      </c>
      <c r="H30" s="190">
        <f>G30</f>
        <v>0.09</v>
      </c>
      <c r="I30" s="192">
        <f>H30*C36</f>
        <v>9</v>
      </c>
      <c r="J30" s="182">
        <f>CEILING(I30/F30,1)</f>
        <v>2</v>
      </c>
    </row>
    <row r="31" spans="1:10" x14ac:dyDescent="0.25">
      <c r="A31" s="210"/>
      <c r="B31" s="185"/>
      <c r="C31" s="29">
        <v>192140</v>
      </c>
      <c r="D31" s="29" t="s">
        <v>25</v>
      </c>
      <c r="E31" s="139">
        <v>1.02</v>
      </c>
      <c r="F31" s="181"/>
      <c r="G31" s="189"/>
      <c r="H31" s="191"/>
      <c r="I31" s="193"/>
      <c r="J31" s="183"/>
    </row>
    <row r="32" spans="1:10" x14ac:dyDescent="0.25">
      <c r="A32" s="210"/>
      <c r="B32" s="184" t="s">
        <v>60</v>
      </c>
      <c r="C32" s="13">
        <v>437663</v>
      </c>
      <c r="D32" s="32" t="s">
        <v>26</v>
      </c>
      <c r="E32" s="145">
        <v>24.9</v>
      </c>
      <c r="F32" s="180">
        <f>E33+E32</f>
        <v>30</v>
      </c>
      <c r="G32" s="188">
        <v>2</v>
      </c>
      <c r="H32" s="190">
        <f>G32</f>
        <v>2</v>
      </c>
      <c r="I32" s="192">
        <f>C36*H32</f>
        <v>200</v>
      </c>
      <c r="J32" s="182">
        <f>CEILING(I32/F32,1)</f>
        <v>7</v>
      </c>
    </row>
    <row r="33" spans="1:10" x14ac:dyDescent="0.25">
      <c r="A33" s="210"/>
      <c r="B33" s="197"/>
      <c r="C33" s="13">
        <v>172253</v>
      </c>
      <c r="D33" s="13" t="s">
        <v>27</v>
      </c>
      <c r="E33" s="145">
        <v>5.0999999999999996</v>
      </c>
      <c r="F33" s="198"/>
      <c r="G33" s="199"/>
      <c r="H33" s="200"/>
      <c r="I33" s="201"/>
      <c r="J33" s="202"/>
    </row>
    <row r="34" spans="1:10" x14ac:dyDescent="0.25">
      <c r="A34" s="210"/>
      <c r="B34" s="185"/>
      <c r="C34" s="29">
        <v>45114</v>
      </c>
      <c r="D34" s="49" t="s">
        <v>61</v>
      </c>
      <c r="E34" s="139">
        <v>25</v>
      </c>
      <c r="F34" s="131">
        <f>E34</f>
        <v>25</v>
      </c>
      <c r="G34" s="133">
        <v>0.3</v>
      </c>
      <c r="H34" s="135">
        <f>G34</f>
        <v>0.3</v>
      </c>
      <c r="I34" s="139">
        <f>C36*H34</f>
        <v>30</v>
      </c>
      <c r="J34" s="156">
        <f>CEILING(I34/F34,1)</f>
        <v>2</v>
      </c>
    </row>
    <row r="35" spans="1:10" x14ac:dyDescent="0.25">
      <c r="A35" s="210"/>
      <c r="E35" s="4"/>
      <c r="F35" s="4"/>
      <c r="G35" s="4"/>
      <c r="H35" s="6"/>
      <c r="I35" s="4"/>
      <c r="J35" s="4"/>
    </row>
    <row r="36" spans="1:10" x14ac:dyDescent="0.25">
      <c r="A36" s="210"/>
      <c r="B36" s="4" t="s">
        <v>103</v>
      </c>
      <c r="C36" s="90">
        <v>100</v>
      </c>
      <c r="E36" s="4"/>
      <c r="F36" s="4"/>
      <c r="G36" s="4"/>
      <c r="H36" s="6"/>
      <c r="I36" s="4"/>
      <c r="J36" s="120"/>
    </row>
    <row r="37" spans="1:10" x14ac:dyDescent="0.25">
      <c r="A37" s="210"/>
      <c r="B37" t="s">
        <v>104</v>
      </c>
      <c r="C37" s="93">
        <v>1</v>
      </c>
      <c r="E37" s="4"/>
      <c r="F37" s="45"/>
      <c r="G37" s="4"/>
      <c r="H37" s="4"/>
      <c r="I37" s="4"/>
      <c r="J37" s="92"/>
    </row>
    <row r="38" spans="1:10" x14ac:dyDescent="0.25">
      <c r="A38" s="210"/>
      <c r="D38" s="4"/>
      <c r="G38" s="23"/>
      <c r="J38" s="92"/>
    </row>
    <row r="39" spans="1:10" x14ac:dyDescent="0.25">
      <c r="A39" s="210"/>
      <c r="B39" s="43" t="s">
        <v>145</v>
      </c>
    </row>
    <row r="40" spans="1:10" x14ac:dyDescent="0.25">
      <c r="A40" s="210"/>
      <c r="B40" s="43"/>
      <c r="G40" s="23"/>
    </row>
    <row r="41" spans="1:10" x14ac:dyDescent="0.25">
      <c r="B41" s="220" t="s">
        <v>142</v>
      </c>
    </row>
    <row r="42" spans="1:10" x14ac:dyDescent="0.25">
      <c r="B42" s="4"/>
      <c r="C42" s="4"/>
    </row>
  </sheetData>
  <mergeCells count="45">
    <mergeCell ref="A14:A23"/>
    <mergeCell ref="A2:A10"/>
    <mergeCell ref="A27:A40"/>
    <mergeCell ref="F27:F28"/>
    <mergeCell ref="G27:G28"/>
    <mergeCell ref="B27:B28"/>
    <mergeCell ref="F32:F33"/>
    <mergeCell ref="G32:G33"/>
    <mergeCell ref="B32:B34"/>
    <mergeCell ref="B30:B31"/>
    <mergeCell ref="B2:B3"/>
    <mergeCell ref="F2:F3"/>
    <mergeCell ref="G2:G3"/>
    <mergeCell ref="I27:I28"/>
    <mergeCell ref="J27:J28"/>
    <mergeCell ref="F30:F31"/>
    <mergeCell ref="G30:G31"/>
    <mergeCell ref="H30:H31"/>
    <mergeCell ref="I30:I31"/>
    <mergeCell ref="J30:J31"/>
    <mergeCell ref="H32:H33"/>
    <mergeCell ref="I32:I33"/>
    <mergeCell ref="J32:J33"/>
    <mergeCell ref="B14:B15"/>
    <mergeCell ref="F14:F15"/>
    <mergeCell ref="G14:G15"/>
    <mergeCell ref="H14:H15"/>
    <mergeCell ref="I14:I15"/>
    <mergeCell ref="J14:J15"/>
    <mergeCell ref="B16:B18"/>
    <mergeCell ref="F16:F17"/>
    <mergeCell ref="G16:G17"/>
    <mergeCell ref="H16:H17"/>
    <mergeCell ref="I16:I17"/>
    <mergeCell ref="J16:J17"/>
    <mergeCell ref="H27:H28"/>
    <mergeCell ref="H2:H3"/>
    <mergeCell ref="I2:I3"/>
    <mergeCell ref="J2:J3"/>
    <mergeCell ref="J4:J5"/>
    <mergeCell ref="B4:B5"/>
    <mergeCell ref="H4:H5"/>
    <mergeCell ref="F4:F5"/>
    <mergeCell ref="G4:G5"/>
    <mergeCell ref="I4:I5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pane xSplit="4" ySplit="1" topLeftCell="E2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23.85546875" bestFit="1" customWidth="1"/>
    <col min="2" max="2" width="18.85546875" bestFit="1" customWidth="1"/>
    <col min="3" max="3" width="7" bestFit="1" customWidth="1"/>
    <col min="4" max="4" width="42.42578125" customWidth="1"/>
    <col min="5" max="5" width="12.5703125" customWidth="1"/>
    <col min="6" max="6" width="8.85546875" customWidth="1"/>
    <col min="7" max="7" width="13.140625" customWidth="1"/>
    <col min="8" max="8" width="10.42578125" bestFit="1" customWidth="1"/>
    <col min="9" max="9" width="12.140625" bestFit="1" customWidth="1"/>
    <col min="10" max="10" width="11.42578125" bestFit="1" customWidth="1"/>
  </cols>
  <sheetData>
    <row r="1" spans="1:10" ht="30" x14ac:dyDescent="0.25">
      <c r="A1" s="3" t="s">
        <v>0</v>
      </c>
      <c r="B1" s="3" t="s">
        <v>4</v>
      </c>
      <c r="C1" s="22" t="s">
        <v>5</v>
      </c>
      <c r="D1" s="22" t="s">
        <v>1</v>
      </c>
      <c r="E1" s="17" t="s">
        <v>11</v>
      </c>
      <c r="F1" s="3" t="s">
        <v>43</v>
      </c>
      <c r="G1" s="17" t="s">
        <v>141</v>
      </c>
      <c r="H1" s="3" t="s">
        <v>7</v>
      </c>
      <c r="I1" s="17" t="s">
        <v>9</v>
      </c>
      <c r="J1" s="3" t="s">
        <v>10</v>
      </c>
    </row>
    <row r="2" spans="1:10" x14ac:dyDescent="0.25">
      <c r="A2" s="209" t="s">
        <v>58</v>
      </c>
      <c r="B2" s="184" t="s">
        <v>2</v>
      </c>
      <c r="C2" s="174">
        <v>442477</v>
      </c>
      <c r="D2" s="28" t="s">
        <v>56</v>
      </c>
      <c r="E2" s="138">
        <v>13</v>
      </c>
      <c r="F2" s="186">
        <f>E2+E3</f>
        <v>18</v>
      </c>
      <c r="G2" s="188">
        <v>0.25</v>
      </c>
      <c r="H2" s="190">
        <f>G2</f>
        <v>0.25</v>
      </c>
      <c r="I2" s="192">
        <f>C7*H2</f>
        <v>25</v>
      </c>
      <c r="J2" s="182">
        <f>CEILING(I2/F2,1)</f>
        <v>2</v>
      </c>
    </row>
    <row r="3" spans="1:10" x14ac:dyDescent="0.25">
      <c r="A3" s="210"/>
      <c r="B3" s="185"/>
      <c r="C3" s="97">
        <v>442476</v>
      </c>
      <c r="D3" s="31" t="s">
        <v>57</v>
      </c>
      <c r="E3" s="139">
        <v>5</v>
      </c>
      <c r="F3" s="187"/>
      <c r="G3" s="189"/>
      <c r="H3" s="191"/>
      <c r="I3" s="193"/>
      <c r="J3" s="183"/>
    </row>
    <row r="4" spans="1:10" x14ac:dyDescent="0.25">
      <c r="A4" s="210"/>
      <c r="B4" s="184" t="s">
        <v>17</v>
      </c>
      <c r="C4" s="175">
        <v>442477</v>
      </c>
      <c r="D4" s="13" t="s">
        <v>56</v>
      </c>
      <c r="E4" s="138">
        <v>13</v>
      </c>
      <c r="F4" s="180">
        <f>E4+E5</f>
        <v>18</v>
      </c>
      <c r="G4" s="188">
        <v>0.25</v>
      </c>
      <c r="H4" s="190">
        <f>G4</f>
        <v>0.25</v>
      </c>
      <c r="I4" s="192">
        <f>H4*C7</f>
        <v>25</v>
      </c>
      <c r="J4" s="182">
        <f>CEILING(I4/F4,1)</f>
        <v>2</v>
      </c>
    </row>
    <row r="5" spans="1:10" x14ac:dyDescent="0.25">
      <c r="A5" s="210"/>
      <c r="B5" s="185"/>
      <c r="C5" s="97">
        <v>442476</v>
      </c>
      <c r="D5" s="31" t="s">
        <v>57</v>
      </c>
      <c r="E5" s="139">
        <v>5</v>
      </c>
      <c r="F5" s="181"/>
      <c r="G5" s="189"/>
      <c r="H5" s="191"/>
      <c r="I5" s="193"/>
      <c r="J5" s="183"/>
    </row>
    <row r="6" spans="1:10" x14ac:dyDescent="0.25">
      <c r="A6" s="210"/>
      <c r="B6" s="4"/>
      <c r="E6" s="46"/>
      <c r="F6" s="2"/>
      <c r="G6" s="19"/>
      <c r="H6" s="6"/>
      <c r="I6" s="2"/>
      <c r="J6" s="21"/>
    </row>
    <row r="7" spans="1:10" x14ac:dyDescent="0.25">
      <c r="A7" s="210"/>
      <c r="B7" s="4" t="s">
        <v>103</v>
      </c>
      <c r="C7" s="90">
        <v>100</v>
      </c>
      <c r="E7" s="46"/>
      <c r="F7" s="2"/>
      <c r="G7" s="19"/>
      <c r="H7" s="19"/>
      <c r="I7" s="2"/>
      <c r="J7" s="120"/>
    </row>
    <row r="8" spans="1:10" x14ac:dyDescent="0.25">
      <c r="A8" s="210"/>
      <c r="F8" s="4"/>
      <c r="G8" s="4"/>
      <c r="I8" s="4"/>
      <c r="J8" s="92"/>
    </row>
    <row r="9" spans="1:10" x14ac:dyDescent="0.25">
      <c r="A9" s="73"/>
      <c r="B9" s="220" t="s">
        <v>142</v>
      </c>
      <c r="D9" s="4"/>
      <c r="E9" s="4"/>
      <c r="F9" s="4"/>
      <c r="G9" s="4"/>
      <c r="H9" s="6"/>
      <c r="I9" s="4"/>
      <c r="J9" s="92"/>
    </row>
    <row r="10" spans="1:10" x14ac:dyDescent="0.25">
      <c r="A10" s="73"/>
      <c r="B10" s="4"/>
      <c r="C10" s="4"/>
      <c r="E10" s="4"/>
      <c r="F10" s="4"/>
      <c r="G10" s="4"/>
      <c r="H10" s="6"/>
      <c r="I10" s="4"/>
      <c r="J10" s="4"/>
    </row>
    <row r="11" spans="1:10" x14ac:dyDescent="0.25">
      <c r="A11" s="73"/>
      <c r="B11" s="4"/>
      <c r="C11" s="4"/>
      <c r="D11" s="4"/>
      <c r="E11" s="4"/>
      <c r="F11" s="45"/>
      <c r="G11" s="4"/>
      <c r="H11" s="4"/>
      <c r="I11" s="4"/>
      <c r="J11" s="4"/>
    </row>
    <row r="12" spans="1:10" x14ac:dyDescent="0.25">
      <c r="A12" s="73"/>
    </row>
  </sheetData>
  <mergeCells count="13">
    <mergeCell ref="A2:A8"/>
    <mergeCell ref="I4:I5"/>
    <mergeCell ref="J4:J5"/>
    <mergeCell ref="H2:H3"/>
    <mergeCell ref="B2:B3"/>
    <mergeCell ref="F2:F3"/>
    <mergeCell ref="G2:G3"/>
    <mergeCell ref="I2:I3"/>
    <mergeCell ref="J2:J3"/>
    <mergeCell ref="B4:B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Information</vt:lpstr>
      <vt:lpstr>Comfortfloor</vt:lpstr>
      <vt:lpstr>DecoDur</vt:lpstr>
      <vt:lpstr>FloorJoint</vt:lpstr>
      <vt:lpstr>HyCem</vt:lpstr>
      <vt:lpstr>MonoFlex</vt:lpstr>
      <vt:lpstr>MultiDur EB</vt:lpstr>
      <vt:lpstr>MultiDur ES</vt:lpstr>
      <vt:lpstr>MultiDur WS</vt:lpstr>
      <vt:lpstr>MultiFlex</vt:lpstr>
      <vt:lpstr>PurCem HB</vt:lpstr>
      <vt:lpstr>PurCem HM</vt:lpstr>
      <vt:lpstr>PurCem HS</vt:lpstr>
    </vt:vector>
  </TitlesOfParts>
  <Company>Sika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Schiller</dc:creator>
  <cp:lastModifiedBy>Johan Schiller</cp:lastModifiedBy>
  <dcterms:created xsi:type="dcterms:W3CDTF">2017-04-28T16:01:05Z</dcterms:created>
  <dcterms:modified xsi:type="dcterms:W3CDTF">2018-04-17T12:33:09Z</dcterms:modified>
</cp:coreProperties>
</file>